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.galindo\Documents\Mis archivos recibidos\Para tata\datos abiertos\"/>
    </mc:Choice>
  </mc:AlternateContent>
  <bookViews>
    <workbookView xWindow="0" yWindow="0" windowWidth="20490" windowHeight="7755" tabRatio="779" firstSheet="1" activeTab="4"/>
  </bookViews>
  <sheets>
    <sheet name="AÑO" sheetId="22" state="hidden" r:id="rId1"/>
    <sheet name="2013" sheetId="26" r:id="rId2"/>
    <sheet name="2014" sheetId="23" r:id="rId3"/>
    <sheet name="2015" sheetId="24" r:id="rId4"/>
    <sheet name="2016" sheetId="2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3" l="1"/>
  <c r="H52" i="23" s="1"/>
  <c r="C52" i="24"/>
  <c r="H52" i="24" s="1"/>
  <c r="H52" i="25"/>
  <c r="C52" i="25"/>
  <c r="F27" i="26"/>
  <c r="C50" i="25" l="1"/>
  <c r="D45" i="25"/>
  <c r="C45" i="25"/>
  <c r="D40" i="25"/>
  <c r="C40" i="25"/>
  <c r="D36" i="25"/>
  <c r="C36" i="25"/>
  <c r="D34" i="25"/>
  <c r="C34" i="25"/>
  <c r="D33" i="25"/>
  <c r="C33" i="25"/>
  <c r="D32" i="25"/>
  <c r="C32" i="25"/>
  <c r="D28" i="25"/>
  <c r="C28" i="25"/>
  <c r="D27" i="25"/>
  <c r="C27" i="25"/>
  <c r="D26" i="25"/>
  <c r="C26" i="25"/>
  <c r="D22" i="25"/>
  <c r="C22" i="25"/>
  <c r="D21" i="25"/>
  <c r="C21" i="25"/>
  <c r="D20" i="25"/>
  <c r="C20" i="25"/>
  <c r="D16" i="25"/>
  <c r="C16" i="25"/>
  <c r="D15" i="25"/>
  <c r="C15" i="25"/>
  <c r="D8" i="25"/>
  <c r="C8" i="25"/>
  <c r="D6" i="25"/>
  <c r="D48" i="25" s="1"/>
  <c r="C6" i="25"/>
  <c r="C48" i="25" s="1"/>
  <c r="C50" i="24"/>
  <c r="D45" i="24"/>
  <c r="C45" i="24"/>
  <c r="D40" i="24"/>
  <c r="C40" i="24"/>
  <c r="D34" i="24"/>
  <c r="C34" i="24"/>
  <c r="D33" i="24"/>
  <c r="C33" i="24"/>
  <c r="E33" i="24" s="1"/>
  <c r="D28" i="24"/>
  <c r="C28" i="24"/>
  <c r="E28" i="24" s="1"/>
  <c r="D26" i="24"/>
  <c r="C26" i="24"/>
  <c r="E26" i="24" s="1"/>
  <c r="D22" i="24"/>
  <c r="C22" i="24"/>
  <c r="E22" i="24" s="1"/>
  <c r="D21" i="24"/>
  <c r="C21" i="24"/>
  <c r="E21" i="24" s="1"/>
  <c r="D20" i="24"/>
  <c r="C20" i="24"/>
  <c r="E20" i="24" s="1"/>
  <c r="F18" i="24" s="1"/>
  <c r="D16" i="24"/>
  <c r="C16" i="24"/>
  <c r="E16" i="24" s="1"/>
  <c r="D15" i="24"/>
  <c r="C15" i="24"/>
  <c r="E15" i="24" s="1"/>
  <c r="F15" i="24" s="1"/>
  <c r="D8" i="24"/>
  <c r="C8" i="24"/>
  <c r="D6" i="24"/>
  <c r="D48" i="24" s="1"/>
  <c r="C6" i="24"/>
  <c r="E6" i="24" s="1"/>
  <c r="C50" i="23"/>
  <c r="D45" i="23"/>
  <c r="C45" i="23"/>
  <c r="D40" i="23"/>
  <c r="C40" i="23"/>
  <c r="D34" i="23"/>
  <c r="C34" i="23"/>
  <c r="D33" i="23"/>
  <c r="C33" i="23"/>
  <c r="D28" i="23"/>
  <c r="C28" i="23"/>
  <c r="D26" i="23"/>
  <c r="C26" i="23"/>
  <c r="D22" i="23"/>
  <c r="C22" i="23"/>
  <c r="D21" i="23"/>
  <c r="C21" i="23"/>
  <c r="D20" i="23"/>
  <c r="C20" i="23"/>
  <c r="D16" i="23"/>
  <c r="C16" i="23"/>
  <c r="D15" i="23"/>
  <c r="C15" i="23"/>
  <c r="D8" i="23"/>
  <c r="C8" i="23"/>
  <c r="D6" i="23"/>
  <c r="C6" i="23"/>
  <c r="C48" i="23" s="1"/>
  <c r="C50" i="26"/>
  <c r="C52" i="26" s="1"/>
  <c r="I52" i="26" s="1"/>
  <c r="D45" i="26"/>
  <c r="C45" i="26"/>
  <c r="D40" i="26"/>
  <c r="C40" i="26"/>
  <c r="D34" i="26"/>
  <c r="C34" i="26"/>
  <c r="D33" i="26"/>
  <c r="C33" i="26"/>
  <c r="D28" i="26"/>
  <c r="C28" i="26"/>
  <c r="D26" i="26"/>
  <c r="C26" i="26"/>
  <c r="D22" i="26"/>
  <c r="C22" i="26"/>
  <c r="D21" i="26"/>
  <c r="C21" i="26"/>
  <c r="D20" i="26"/>
  <c r="C20" i="26"/>
  <c r="D16" i="26"/>
  <c r="C16" i="26"/>
  <c r="D15" i="26"/>
  <c r="C15" i="26"/>
  <c r="D8" i="26"/>
  <c r="C8" i="26"/>
  <c r="D6" i="26"/>
  <c r="C6" i="26"/>
  <c r="E8" i="25" l="1"/>
  <c r="E15" i="25"/>
  <c r="F15" i="25" s="1"/>
  <c r="E16" i="25"/>
  <c r="E20" i="25"/>
  <c r="E21" i="25"/>
  <c r="E22" i="25"/>
  <c r="E26" i="25"/>
  <c r="E27" i="25"/>
  <c r="E28" i="25"/>
  <c r="E32" i="25"/>
  <c r="E33" i="25"/>
  <c r="E34" i="25"/>
  <c r="E36" i="25"/>
  <c r="E40" i="25"/>
  <c r="F40" i="25" s="1"/>
  <c r="E45" i="25"/>
  <c r="F44" i="25" s="1"/>
  <c r="E34" i="24"/>
  <c r="F25" i="24" s="1"/>
  <c r="E40" i="24"/>
  <c r="F40" i="24" s="1"/>
  <c r="E45" i="24"/>
  <c r="F44" i="24" s="1"/>
  <c r="D48" i="23"/>
  <c r="C48" i="24"/>
  <c r="E8" i="23"/>
  <c r="E15" i="23"/>
  <c r="F15" i="23" s="1"/>
  <c r="E16" i="23"/>
  <c r="E20" i="23"/>
  <c r="E21" i="23"/>
  <c r="E22" i="23"/>
  <c r="E26" i="23"/>
  <c r="E28" i="23"/>
  <c r="E33" i="23"/>
  <c r="E34" i="23"/>
  <c r="E40" i="23"/>
  <c r="F40" i="23" s="1"/>
  <c r="E45" i="23"/>
  <c r="F44" i="23" s="1"/>
  <c r="C48" i="26"/>
  <c r="E6" i="26"/>
  <c r="E8" i="26"/>
  <c r="F8" i="26" s="1"/>
  <c r="E15" i="26"/>
  <c r="F15" i="26" s="1"/>
  <c r="E16" i="26"/>
  <c r="F16" i="26" s="1"/>
  <c r="E20" i="26"/>
  <c r="F20" i="26" s="1"/>
  <c r="E21" i="26"/>
  <c r="F21" i="26"/>
  <c r="E22" i="26"/>
  <c r="F22" i="26" s="1"/>
  <c r="F26" i="26"/>
  <c r="E26" i="26"/>
  <c r="F28" i="26"/>
  <c r="E28" i="26"/>
  <c r="F33" i="26"/>
  <c r="E33" i="26"/>
  <c r="E34" i="26"/>
  <c r="F34" i="26" s="1"/>
  <c r="E40" i="26"/>
  <c r="F40" i="26" s="1"/>
  <c r="G40" i="26" s="1"/>
  <c r="F45" i="26"/>
  <c r="G44" i="26" s="1"/>
  <c r="E45" i="26"/>
  <c r="E6" i="23"/>
  <c r="E8" i="24"/>
  <c r="E48" i="24" s="1"/>
  <c r="E6" i="25"/>
  <c r="D48" i="26"/>
  <c r="F18" i="25" l="1"/>
  <c r="F25" i="25"/>
  <c r="F18" i="23"/>
  <c r="F25" i="23"/>
  <c r="G15" i="26"/>
  <c r="G25" i="26"/>
  <c r="G18" i="26"/>
  <c r="E48" i="26"/>
  <c r="F6" i="26"/>
  <c r="F48" i="26" s="1"/>
  <c r="E48" i="23"/>
  <c r="F5" i="23"/>
  <c r="H51" i="24"/>
  <c r="H50" i="24"/>
  <c r="D49" i="24"/>
  <c r="C49" i="24"/>
  <c r="F5" i="24"/>
  <c r="E48" i="25"/>
  <c r="F5" i="25"/>
  <c r="G5" i="26"/>
  <c r="G48" i="26" l="1"/>
  <c r="H25" i="26" s="1"/>
  <c r="I50" i="26"/>
  <c r="H18" i="26"/>
  <c r="H15" i="26"/>
  <c r="H50" i="23"/>
  <c r="H51" i="23"/>
  <c r="C49" i="23"/>
  <c r="D49" i="23"/>
  <c r="F48" i="23"/>
  <c r="G25" i="23" s="1"/>
  <c r="F48" i="24"/>
  <c r="G25" i="24" s="1"/>
  <c r="F48" i="25"/>
  <c r="H51" i="25"/>
  <c r="C49" i="25"/>
  <c r="D49" i="25"/>
  <c r="D49" i="26"/>
  <c r="C49" i="26"/>
  <c r="H5" i="26"/>
  <c r="H40" i="26" l="1"/>
  <c r="H44" i="26"/>
  <c r="I51" i="26"/>
  <c r="G44" i="25"/>
  <c r="G25" i="25"/>
  <c r="I5" i="25"/>
  <c r="G15" i="23"/>
  <c r="G18" i="23"/>
  <c r="G40" i="23"/>
  <c r="G44" i="23"/>
  <c r="G5" i="23"/>
  <c r="G48" i="23" s="1"/>
  <c r="G15" i="24"/>
  <c r="G44" i="24"/>
  <c r="G18" i="24"/>
  <c r="G40" i="24"/>
  <c r="G5" i="24"/>
  <c r="H50" i="25"/>
  <c r="G15" i="25"/>
  <c r="G18" i="25"/>
  <c r="G40" i="25"/>
  <c r="G5" i="25"/>
  <c r="G48" i="25" s="1"/>
  <c r="H48" i="26" l="1"/>
  <c r="G48" i="24"/>
</calcChain>
</file>

<file path=xl/sharedStrings.xml><?xml version="1.0" encoding="utf-8"?>
<sst xmlns="http://schemas.openxmlformats.org/spreadsheetml/2006/main" count="313" uniqueCount="66">
  <si>
    <t>FACULTAD</t>
  </si>
  <si>
    <t>PROGRAMA</t>
  </si>
  <si>
    <t>CIENCIAS CONTABLES, ECONÓMICAS Y ADMINISTRATIVAS</t>
  </si>
  <si>
    <t>CIENCIAS BÁSICAS</t>
  </si>
  <si>
    <t>INGENIERÍA</t>
  </si>
  <si>
    <t>CIENCIAS DE LA EDUCACIÓN</t>
  </si>
  <si>
    <t>CIENCIAS AGROPECUARIAS</t>
  </si>
  <si>
    <t>Tecnología en gestión de mercados</t>
  </si>
  <si>
    <t>Administración de empresas</t>
  </si>
  <si>
    <t>Administración Financiera</t>
  </si>
  <si>
    <t>Contaduría Pública</t>
  </si>
  <si>
    <t>Maestría en tributación</t>
  </si>
  <si>
    <t>Maestría en administración</t>
  </si>
  <si>
    <t>Biología</t>
  </si>
  <si>
    <t>Química</t>
  </si>
  <si>
    <t>Maestría en Ciencias Biológicas</t>
  </si>
  <si>
    <t>Tecnología en información y sistemas</t>
  </si>
  <si>
    <t>Ingeniería de Sistemas</t>
  </si>
  <si>
    <t>Ingeniería de Alimentos</t>
  </si>
  <si>
    <t>Especialización en TIC para innovación educativa</t>
  </si>
  <si>
    <t>Tecnología en Salud Ocupacional</t>
  </si>
  <si>
    <t>Lic. Ciencias Sociales</t>
  </si>
  <si>
    <t>Lic. Educación básica con énfasis en educación artística</t>
  </si>
  <si>
    <t>Lic. Matemáticas y Física</t>
  </si>
  <si>
    <t>Lic. Ciencias Sociales a distancia</t>
  </si>
  <si>
    <t>Lic. Pedagogía Infantil</t>
  </si>
  <si>
    <t>Especialización en Pedagogía</t>
  </si>
  <si>
    <t>Maestría en Ciencias de la Educación</t>
  </si>
  <si>
    <t>Doctorado en educación y cultural ambiental</t>
  </si>
  <si>
    <t>Medicina veterinaria y zootecnia</t>
  </si>
  <si>
    <t>Maestría en sistemas sotenibles de producción</t>
  </si>
  <si>
    <t>Maestría en agroforestería</t>
  </si>
  <si>
    <t>Doctorado en ciencias naturales y desarrollo sostenible</t>
  </si>
  <si>
    <t>Tecnología en Criminalística</t>
  </si>
  <si>
    <t>Derecho</t>
  </si>
  <si>
    <t>CIENCIAS POLÍTICAS</t>
  </si>
  <si>
    <t>Ingeniería Agroecológica</t>
  </si>
  <si>
    <t>Tecnología en desarrollo de software - Distancia</t>
  </si>
  <si>
    <t>Especialización en Teleinformática</t>
  </si>
  <si>
    <t>Lic. Educación artística y cultural</t>
  </si>
  <si>
    <t>Lic. Educación fisica deportes y recreación</t>
  </si>
  <si>
    <t>Lic. Inglés</t>
  </si>
  <si>
    <t>Lic. Lengua castellana y literatura</t>
  </si>
  <si>
    <t>Lic. Lengua castellana - Distancia</t>
  </si>
  <si>
    <t>Psicología</t>
  </si>
  <si>
    <t>Especialización en Control Interno y aseguramiento</t>
  </si>
  <si>
    <t>Especialización en formulación y evaluación de proyectos</t>
  </si>
  <si>
    <t>Especialización en Gerencia de talento humano</t>
  </si>
  <si>
    <t>Especialización en Gerencia Tributaria</t>
  </si>
  <si>
    <t>Especialización en Derecho Ambiental</t>
  </si>
  <si>
    <t>Especialización en Derecho contencioso administrativo</t>
  </si>
  <si>
    <t>Total estudiantes matrÍculados</t>
  </si>
  <si>
    <t>INCLUSIÓN ESTUDIANTIL Y PROMOCIÓN SOCIECONÓMICA A LA COMUNIDAD UNIVERSITARIA
DESCUENTOS EN LA MATRÍCULA</t>
  </si>
  <si>
    <t>Hombres</t>
  </si>
  <si>
    <t>Mujeres</t>
  </si>
  <si>
    <t xml:space="preserve">Resolución No. 2373/2015
Subsidio Alimentario </t>
  </si>
  <si>
    <t>TOTAL</t>
  </si>
  <si>
    <t>Total por facultad/año</t>
  </si>
  <si>
    <t>% año</t>
  </si>
  <si>
    <t xml:space="preserve">% al año por genero </t>
  </si>
  <si>
    <t>%  subsidios aprovechados/ total estudiantes matriculados al año</t>
  </si>
  <si>
    <t>% Total de los subidios asignados/aprovechados por año</t>
  </si>
  <si>
    <t>Total Estudiantes matriculados</t>
  </si>
  <si>
    <t>Total subsidios</t>
  </si>
  <si>
    <t>No reportados por BU</t>
  </si>
  <si>
    <t>%  subsidios asignado por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</si>
</sst>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0.0"/>
    <numFmt numFmtId="167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3" borderId="0" xfId="0" applyFill="1"/>
    <xf numFmtId="0" fontId="0" fillId="0" borderId="4" xfId="0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0" fillId="0" borderId="0" xfId="0" applyFill="1"/>
    <xf numFmtId="0" fontId="1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166" fontId="1" fillId="0" borderId="4" xfId="0" applyNumberFormat="1" applyFont="1" applyFill="1" applyBorder="1" applyAlignment="1">
      <alignment vertical="center"/>
    </xf>
    <xf numFmtId="166" fontId="0" fillId="0" borderId="0" xfId="0" applyNumberFormat="1" applyFill="1"/>
    <xf numFmtId="0" fontId="3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/>
    </xf>
    <xf numFmtId="1" fontId="1" fillId="0" borderId="5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vertical="center"/>
    </xf>
    <xf numFmtId="1" fontId="1" fillId="0" borderId="6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167" fontId="0" fillId="0" borderId="0" xfId="1" applyNumberFormat="1" applyFont="1" applyFill="1"/>
    <xf numFmtId="0" fontId="1" fillId="0" borderId="1" xfId="0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166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1" fontId="1" fillId="0" borderId="4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1" fontId="1" fillId="0" borderId="9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165" fontId="1" fillId="0" borderId="2" xfId="1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166" fontId="1" fillId="0" borderId="0" xfId="0" applyNumberFormat="1" applyFont="1" applyFill="1" applyAlignment="1">
      <alignment horizontal="center" vertical="center"/>
    </xf>
    <xf numFmtId="165" fontId="0" fillId="0" borderId="0" xfId="0" applyNumberFormat="1" applyFill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3" fontId="6" fillId="4" borderId="8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/>
    </xf>
    <xf numFmtId="0" fontId="6" fillId="4" borderId="3" xfId="0" applyFont="1" applyFill="1" applyBorder="1"/>
    <xf numFmtId="0" fontId="6" fillId="4" borderId="1" xfId="0" applyFont="1" applyFill="1" applyBorder="1"/>
    <xf numFmtId="3" fontId="6" fillId="4" borderId="6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diaz/Desktop/SUBSIDIO%20ALIMENTARIO/IMPACTO%20SUBSIDIO%20ALIMENTARIO/I-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critorio\archivos\SUBSIDIO%20ALIMENTARIO\BU%20SUBSIDIO%20A&#209;O%202016-II\IMPACTO%20SUBSIDIO%20ALIMENTARIO\I-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critorio\archivos\SUBSIDIO%20ALIMENTARIO\BU%20SUBSIDIO%20A&#209;O%202016-II\IMPACTO%20SUBSIDIO%20ALIMENTARIO\II-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diaz/Desktop/SUBSIDIO%20ALIMENTARIO/IMPACTO%20SUBSIDIO%20ALIMENTARIO/2015%20%20P%20-%2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diaz/Desktop/SUBSIDIO%20ALIMENTARIO/IMPACTO%20SUBSIDIO%20ALIMENTARIO/2015%20%20P%20-%20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critorio\archivos\SUBSIDIO%20ALIMENTARIO\BU%20SUBSIDIO%20A&#209;O%202016-II\IMPACTO%20SUBSIDIO%20ALIMENTARIO\I-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critorio\archivos\SUBSIDIO%20ALIMENTARIO\BU%20SUBSIDIO%20A&#209;O%202016-II\IMPACTO%20SUBSIDIO%20ALIMENTARIO\II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CIONADOS I 2013"/>
      <sheetName val="LISTADO ORDENADO 2013"/>
    </sheetNames>
    <sheetDataSet>
      <sheetData sheetId="0"/>
      <sheetData sheetId="1">
        <row r="12">
          <cell r="G12">
            <v>14</v>
          </cell>
        </row>
        <row r="14">
          <cell r="G14">
            <v>18</v>
          </cell>
        </row>
        <row r="45">
          <cell r="G45">
            <v>19</v>
          </cell>
        </row>
        <row r="47">
          <cell r="G47">
            <v>13</v>
          </cell>
        </row>
        <row r="83">
          <cell r="G83">
            <v>38</v>
          </cell>
        </row>
        <row r="85">
          <cell r="G85">
            <v>24</v>
          </cell>
        </row>
        <row r="146">
          <cell r="G146">
            <v>41</v>
          </cell>
        </row>
        <row r="148">
          <cell r="G148">
            <v>35</v>
          </cell>
        </row>
        <row r="223">
          <cell r="G223">
            <v>66</v>
          </cell>
        </row>
        <row r="225">
          <cell r="G225">
            <v>42</v>
          </cell>
        </row>
        <row r="332">
          <cell r="G332">
            <v>44</v>
          </cell>
        </row>
        <row r="334">
          <cell r="G334">
            <v>48</v>
          </cell>
        </row>
        <row r="425">
          <cell r="G425">
            <v>16</v>
          </cell>
        </row>
        <row r="427">
          <cell r="G427">
            <v>10</v>
          </cell>
        </row>
        <row r="481">
          <cell r="G481">
            <v>19</v>
          </cell>
        </row>
        <row r="483">
          <cell r="G483">
            <v>14</v>
          </cell>
        </row>
        <row r="515">
          <cell r="G515">
            <v>3</v>
          </cell>
        </row>
        <row r="518">
          <cell r="G518">
            <v>3</v>
          </cell>
        </row>
        <row r="522">
          <cell r="G522">
            <v>1</v>
          </cell>
        </row>
        <row r="524">
          <cell r="G524">
            <v>9</v>
          </cell>
        </row>
        <row r="533">
          <cell r="G533">
            <v>50</v>
          </cell>
        </row>
        <row r="535">
          <cell r="G535">
            <v>100</v>
          </cell>
        </row>
        <row r="684">
          <cell r="G684">
            <v>16</v>
          </cell>
        </row>
        <row r="686">
          <cell r="G686">
            <v>17</v>
          </cell>
        </row>
        <row r="718">
          <cell r="G718">
            <v>1</v>
          </cell>
        </row>
        <row r="720">
          <cell r="G720">
            <v>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CIONADOS I 2014"/>
      <sheetName val="SELECCIONADOS I 2014 SIN NOMBRE"/>
    </sheetNames>
    <sheetDataSet>
      <sheetData sheetId="0">
        <row r="12">
          <cell r="G12">
            <v>20</v>
          </cell>
        </row>
        <row r="14">
          <cell r="G14">
            <v>20</v>
          </cell>
        </row>
        <row r="57">
          <cell r="G57">
            <v>40</v>
          </cell>
        </row>
        <row r="59">
          <cell r="G59">
            <v>31</v>
          </cell>
        </row>
        <row r="129">
          <cell r="G129">
            <v>36</v>
          </cell>
        </row>
        <row r="131">
          <cell r="G131">
            <v>35</v>
          </cell>
        </row>
        <row r="201">
          <cell r="G201">
            <v>66</v>
          </cell>
        </row>
        <row r="203">
          <cell r="G203">
            <v>36</v>
          </cell>
        </row>
        <row r="304">
          <cell r="G304">
            <v>70</v>
          </cell>
        </row>
        <row r="306">
          <cell r="G306">
            <v>74</v>
          </cell>
        </row>
        <row r="449">
          <cell r="G449">
            <v>17</v>
          </cell>
        </row>
        <row r="451">
          <cell r="G451">
            <v>17</v>
          </cell>
        </row>
        <row r="484">
          <cell r="G484">
            <v>5</v>
          </cell>
        </row>
        <row r="486">
          <cell r="G486">
            <v>37</v>
          </cell>
        </row>
        <row r="527">
          <cell r="G527">
            <v>37</v>
          </cell>
        </row>
        <row r="529">
          <cell r="G529">
            <v>20</v>
          </cell>
        </row>
        <row r="585">
          <cell r="G585">
            <v>5</v>
          </cell>
        </row>
        <row r="587">
          <cell r="G587">
            <v>2</v>
          </cell>
        </row>
        <row r="593">
          <cell r="G593">
            <v>2</v>
          </cell>
        </row>
        <row r="595">
          <cell r="G595">
            <v>9</v>
          </cell>
        </row>
        <row r="605">
          <cell r="G605">
            <v>66</v>
          </cell>
        </row>
        <row r="607">
          <cell r="G607">
            <v>106</v>
          </cell>
        </row>
        <row r="779">
          <cell r="G779">
            <v>15</v>
          </cell>
        </row>
        <row r="781">
          <cell r="G781">
            <v>7</v>
          </cell>
        </row>
        <row r="802">
          <cell r="G802">
            <v>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3">
          <cell r="H3">
            <v>25</v>
          </cell>
        </row>
        <row r="5">
          <cell r="H5">
            <v>23</v>
          </cell>
        </row>
        <row r="51">
          <cell r="H51">
            <v>44</v>
          </cell>
        </row>
        <row r="53">
          <cell r="H53">
            <v>38</v>
          </cell>
        </row>
        <row r="135">
          <cell r="H135">
            <v>41</v>
          </cell>
        </row>
        <row r="137">
          <cell r="H137">
            <v>42</v>
          </cell>
        </row>
        <row r="219">
          <cell r="H219">
            <v>76</v>
          </cell>
        </row>
        <row r="221">
          <cell r="H221">
            <v>55</v>
          </cell>
        </row>
        <row r="351">
          <cell r="H351">
            <v>73</v>
          </cell>
        </row>
        <row r="353">
          <cell r="H353">
            <v>85</v>
          </cell>
        </row>
        <row r="510">
          <cell r="H510">
            <v>25</v>
          </cell>
        </row>
        <row r="512">
          <cell r="H512">
            <v>20</v>
          </cell>
        </row>
        <row r="556">
          <cell r="H556">
            <v>5</v>
          </cell>
        </row>
        <row r="558">
          <cell r="H558">
            <v>43</v>
          </cell>
        </row>
        <row r="605">
          <cell r="H605">
            <v>7</v>
          </cell>
        </row>
        <row r="607">
          <cell r="H607">
            <v>6</v>
          </cell>
        </row>
        <row r="632">
          <cell r="H632">
            <v>48</v>
          </cell>
        </row>
        <row r="634">
          <cell r="H634">
            <v>20</v>
          </cell>
        </row>
        <row r="701">
          <cell r="H701">
            <v>8</v>
          </cell>
        </row>
        <row r="703">
          <cell r="H703">
            <v>23</v>
          </cell>
        </row>
        <row r="733">
          <cell r="H733">
            <v>93</v>
          </cell>
        </row>
        <row r="735">
          <cell r="H735">
            <v>140</v>
          </cell>
        </row>
        <row r="967">
          <cell r="H967">
            <v>25</v>
          </cell>
        </row>
        <row r="969">
          <cell r="H969">
            <v>19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2015"/>
      <sheetName val="2015 P 1 "/>
    </sheetNames>
    <sheetDataSet>
      <sheetData sheetId="0"/>
      <sheetData sheetId="1">
        <row r="3">
          <cell r="L3">
            <v>34</v>
          </cell>
        </row>
        <row r="5">
          <cell r="L5">
            <v>30</v>
          </cell>
        </row>
        <row r="68">
          <cell r="L68">
            <v>56</v>
          </cell>
        </row>
        <row r="70">
          <cell r="L70">
            <v>42</v>
          </cell>
        </row>
        <row r="167">
          <cell r="L167">
            <v>56</v>
          </cell>
        </row>
        <row r="169">
          <cell r="L169">
            <v>56</v>
          </cell>
        </row>
        <row r="280">
          <cell r="L280">
            <v>92</v>
          </cell>
        </row>
        <row r="282">
          <cell r="L282">
            <v>68</v>
          </cell>
        </row>
        <row r="441">
          <cell r="L441">
            <v>83</v>
          </cell>
        </row>
        <row r="443">
          <cell r="L443">
            <v>102</v>
          </cell>
        </row>
        <row r="627">
          <cell r="L627">
            <v>32</v>
          </cell>
        </row>
        <row r="629">
          <cell r="L629">
            <v>17</v>
          </cell>
        </row>
        <row r="677">
          <cell r="L677">
            <v>5</v>
          </cell>
        </row>
        <row r="679">
          <cell r="L679">
            <v>55</v>
          </cell>
        </row>
        <row r="738">
          <cell r="L738">
            <v>6</v>
          </cell>
        </row>
        <row r="740">
          <cell r="L740">
            <v>8</v>
          </cell>
        </row>
        <row r="776">
          <cell r="L776">
            <v>55</v>
          </cell>
        </row>
        <row r="778">
          <cell r="L778">
            <v>32</v>
          </cell>
        </row>
        <row r="864">
          <cell r="L864">
            <v>10</v>
          </cell>
        </row>
        <row r="866">
          <cell r="L866">
            <v>4</v>
          </cell>
        </row>
        <row r="879">
          <cell r="L879">
            <v>6</v>
          </cell>
        </row>
        <row r="881">
          <cell r="L881">
            <v>24</v>
          </cell>
        </row>
        <row r="910">
          <cell r="L910">
            <v>113</v>
          </cell>
        </row>
        <row r="912">
          <cell r="L912">
            <v>154</v>
          </cell>
        </row>
        <row r="1178">
          <cell r="L1178">
            <v>25</v>
          </cell>
        </row>
        <row r="1180">
          <cell r="L1180">
            <v>24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NUIDAD SUBSIDIO ALIMENTARI"/>
      <sheetName val="2015-P-2"/>
    </sheetNames>
    <sheetDataSet>
      <sheetData sheetId="0"/>
      <sheetData sheetId="1">
        <row r="3">
          <cell r="J3">
            <v>29</v>
          </cell>
        </row>
        <row r="5">
          <cell r="J5">
            <v>25</v>
          </cell>
        </row>
        <row r="58">
          <cell r="J58">
            <v>58</v>
          </cell>
        </row>
        <row r="60">
          <cell r="J60">
            <v>43</v>
          </cell>
        </row>
        <row r="160">
          <cell r="J160">
            <v>56</v>
          </cell>
        </row>
        <row r="162">
          <cell r="J162">
            <v>60</v>
          </cell>
        </row>
        <row r="277">
          <cell r="J277">
            <v>91</v>
          </cell>
        </row>
        <row r="279">
          <cell r="J279">
            <v>65</v>
          </cell>
        </row>
        <row r="434">
          <cell r="J434">
            <v>117</v>
          </cell>
        </row>
        <row r="436">
          <cell r="J436">
            <v>107</v>
          </cell>
        </row>
        <row r="661">
          <cell r="J661">
            <v>7</v>
          </cell>
        </row>
        <row r="663">
          <cell r="J663">
            <v>77</v>
          </cell>
        </row>
        <row r="729">
          <cell r="J729">
            <v>7</v>
          </cell>
        </row>
        <row r="731">
          <cell r="J731">
            <v>9</v>
          </cell>
        </row>
        <row r="766">
          <cell r="J766">
            <v>62</v>
          </cell>
        </row>
        <row r="768">
          <cell r="J768">
            <v>33</v>
          </cell>
        </row>
        <row r="880">
          <cell r="J880">
            <v>21</v>
          </cell>
        </row>
        <row r="905">
          <cell r="J905">
            <v>118</v>
          </cell>
        </row>
        <row r="907">
          <cell r="J907">
            <v>152</v>
          </cell>
        </row>
        <row r="1176">
          <cell r="J1176">
            <v>22</v>
          </cell>
        </row>
        <row r="1178">
          <cell r="J1178">
            <v>24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ADMITIDOS I-2016"/>
    </sheetNames>
    <sheetDataSet>
      <sheetData sheetId="0">
        <row r="2">
          <cell r="L2">
            <v>25</v>
          </cell>
        </row>
        <row r="4">
          <cell r="L4">
            <v>22</v>
          </cell>
        </row>
        <row r="51">
          <cell r="L51">
            <v>55</v>
          </cell>
        </row>
        <row r="53">
          <cell r="L53">
            <v>40</v>
          </cell>
        </row>
        <row r="147">
          <cell r="L147">
            <v>56</v>
          </cell>
        </row>
        <row r="149">
          <cell r="L149">
            <v>49</v>
          </cell>
        </row>
        <row r="407">
          <cell r="L407">
            <v>74</v>
          </cell>
        </row>
        <row r="409">
          <cell r="L409">
            <v>76</v>
          </cell>
        </row>
        <row r="558">
          <cell r="L558">
            <v>42</v>
          </cell>
        </row>
        <row r="560">
          <cell r="L560">
            <v>27</v>
          </cell>
        </row>
        <row r="628">
          <cell r="L628">
            <v>5</v>
          </cell>
        </row>
        <row r="630">
          <cell r="L630">
            <v>68</v>
          </cell>
        </row>
        <row r="702">
          <cell r="L702">
            <v>7</v>
          </cell>
        </row>
        <row r="704">
          <cell r="L704">
            <v>11</v>
          </cell>
        </row>
        <row r="721">
          <cell r="L721">
            <v>6</v>
          </cell>
        </row>
        <row r="723">
          <cell r="L723">
            <v>6</v>
          </cell>
        </row>
        <row r="734">
          <cell r="L734">
            <v>42</v>
          </cell>
        </row>
        <row r="736">
          <cell r="L736">
            <v>27</v>
          </cell>
        </row>
        <row r="804">
          <cell r="L804">
            <v>9</v>
          </cell>
        </row>
        <row r="806">
          <cell r="L806">
            <v>6</v>
          </cell>
        </row>
        <row r="820">
          <cell r="L820">
            <v>4</v>
          </cell>
        </row>
        <row r="822">
          <cell r="L822">
            <v>21</v>
          </cell>
        </row>
        <row r="846">
          <cell r="L846">
            <v>102</v>
          </cell>
        </row>
        <row r="848">
          <cell r="L848">
            <v>135</v>
          </cell>
        </row>
        <row r="1084">
          <cell r="L1084">
            <v>17</v>
          </cell>
        </row>
        <row r="1086">
          <cell r="L1086">
            <v>25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DE ADMITIDOS PARA EL SE"/>
    </sheetNames>
    <sheetDataSet>
      <sheetData sheetId="0">
        <row r="3">
          <cell r="J3">
            <v>22</v>
          </cell>
        </row>
        <row r="5">
          <cell r="J5">
            <v>20</v>
          </cell>
        </row>
        <row r="46">
          <cell r="J46">
            <v>52</v>
          </cell>
        </row>
        <row r="48">
          <cell r="J48">
            <v>34</v>
          </cell>
        </row>
        <row r="133">
          <cell r="J133">
            <v>49</v>
          </cell>
        </row>
        <row r="135">
          <cell r="J135">
            <v>49</v>
          </cell>
        </row>
        <row r="372">
          <cell r="J372">
            <v>81</v>
          </cell>
        </row>
        <row r="374">
          <cell r="J374">
            <v>68</v>
          </cell>
        </row>
        <row r="522">
          <cell r="J522">
            <v>35</v>
          </cell>
        </row>
        <row r="524">
          <cell r="J524">
            <v>27</v>
          </cell>
        </row>
        <row r="585">
          <cell r="J585">
            <v>6</v>
          </cell>
        </row>
        <row r="587">
          <cell r="J587">
            <v>58</v>
          </cell>
        </row>
        <row r="650">
          <cell r="J650">
            <v>5</v>
          </cell>
        </row>
        <row r="652">
          <cell r="J652">
            <v>13</v>
          </cell>
        </row>
        <row r="669">
          <cell r="J669">
            <v>11</v>
          </cell>
        </row>
        <row r="671">
          <cell r="J671">
            <v>7</v>
          </cell>
        </row>
        <row r="690">
          <cell r="J690">
            <v>18</v>
          </cell>
        </row>
        <row r="707">
          <cell r="J707">
            <v>43</v>
          </cell>
        </row>
        <row r="709">
          <cell r="J709">
            <v>30</v>
          </cell>
        </row>
        <row r="781">
          <cell r="J781">
            <v>6</v>
          </cell>
        </row>
        <row r="783">
          <cell r="J783">
            <v>8</v>
          </cell>
        </row>
        <row r="796">
          <cell r="J796">
            <v>7</v>
          </cell>
        </row>
        <row r="798">
          <cell r="J798">
            <v>19</v>
          </cell>
        </row>
        <row r="823">
          <cell r="J823">
            <v>99</v>
          </cell>
        </row>
        <row r="825">
          <cell r="J825">
            <v>127</v>
          </cell>
        </row>
        <row r="1050">
          <cell r="J1050">
            <v>4</v>
          </cell>
        </row>
        <row r="1052">
          <cell r="J1052">
            <v>4</v>
          </cell>
        </row>
        <row r="1059">
          <cell r="J1059">
            <v>24</v>
          </cell>
        </row>
        <row r="1061">
          <cell r="J1061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34" zoomScaleNormal="100" workbookViewId="0">
      <selection activeCell="A2" sqref="A2:E47"/>
    </sheetView>
  </sheetViews>
  <sheetFormatPr baseColWidth="10" defaultColWidth="9.140625" defaultRowHeight="15" x14ac:dyDescent="0.25"/>
  <cols>
    <col min="1" max="1" width="45" style="2" customWidth="1"/>
    <col min="2" max="2" width="19.28515625" style="2" customWidth="1"/>
    <col min="3" max="3" width="20.5703125" style="2" customWidth="1"/>
    <col min="4" max="4" width="18.42578125" style="2" customWidth="1"/>
    <col min="5" max="5" width="17.85546875" style="2" customWidth="1"/>
  </cols>
  <sheetData>
    <row r="1" spans="1:5" x14ac:dyDescent="0.25">
      <c r="D1" s="6"/>
      <c r="E1" s="6"/>
    </row>
    <row r="2" spans="1:5" ht="69" customHeight="1" x14ac:dyDescent="0.25">
      <c r="A2" s="74" t="s">
        <v>52</v>
      </c>
      <c r="B2" s="75"/>
      <c r="C2" s="75"/>
      <c r="D2" s="7"/>
      <c r="E2" s="10">
        <v>1200</v>
      </c>
    </row>
    <row r="3" spans="1:5" s="5" customFormat="1" ht="44.25" customHeight="1" x14ac:dyDescent="0.25">
      <c r="A3" s="69" t="s">
        <v>0</v>
      </c>
      <c r="B3" s="69" t="s">
        <v>1</v>
      </c>
      <c r="C3" s="72" t="s">
        <v>55</v>
      </c>
      <c r="D3" s="73"/>
      <c r="E3" s="69" t="s">
        <v>51</v>
      </c>
    </row>
    <row r="4" spans="1:5" s="1" customFormat="1" ht="63" customHeight="1" x14ac:dyDescent="0.25">
      <c r="A4" s="70"/>
      <c r="B4" s="70"/>
      <c r="C4" s="8" t="s">
        <v>53</v>
      </c>
      <c r="D4" s="9" t="s">
        <v>54</v>
      </c>
      <c r="E4" s="70"/>
    </row>
    <row r="5" spans="1:5" ht="41.25" customHeight="1" x14ac:dyDescent="0.25">
      <c r="A5" s="71" t="s">
        <v>2</v>
      </c>
      <c r="B5" s="4" t="s">
        <v>7</v>
      </c>
      <c r="C5" s="4"/>
      <c r="D5" s="4"/>
      <c r="E5" s="4"/>
    </row>
    <row r="6" spans="1:5" ht="25.5" x14ac:dyDescent="0.25">
      <c r="A6" s="71"/>
      <c r="B6" s="4" t="s">
        <v>8</v>
      </c>
      <c r="C6" s="4"/>
      <c r="D6" s="4"/>
      <c r="E6" s="4"/>
    </row>
    <row r="7" spans="1:5" ht="36" customHeight="1" x14ac:dyDescent="0.25">
      <c r="A7" s="71"/>
      <c r="B7" s="4" t="s">
        <v>9</v>
      </c>
      <c r="C7" s="4"/>
      <c r="D7" s="4"/>
      <c r="E7" s="4"/>
    </row>
    <row r="8" spans="1:5" x14ac:dyDescent="0.25">
      <c r="A8" s="71"/>
      <c r="B8" s="4" t="s">
        <v>10</v>
      </c>
      <c r="C8" s="4"/>
      <c r="D8" s="4"/>
      <c r="E8" s="4"/>
    </row>
    <row r="9" spans="1:5" ht="27" customHeight="1" x14ac:dyDescent="0.25">
      <c r="A9" s="71"/>
      <c r="B9" s="3" t="s">
        <v>45</v>
      </c>
      <c r="C9" s="3"/>
      <c r="D9" s="3"/>
      <c r="E9" s="3"/>
    </row>
    <row r="10" spans="1:5" ht="51.75" x14ac:dyDescent="0.25">
      <c r="A10" s="71"/>
      <c r="B10" s="3" t="s">
        <v>46</v>
      </c>
      <c r="C10" s="3"/>
      <c r="D10" s="3"/>
      <c r="E10" s="3"/>
    </row>
    <row r="11" spans="1:5" ht="39" x14ac:dyDescent="0.25">
      <c r="A11" s="71"/>
      <c r="B11" s="3" t="s">
        <v>47</v>
      </c>
      <c r="C11" s="3"/>
      <c r="D11" s="3"/>
      <c r="E11" s="3"/>
    </row>
    <row r="12" spans="1:5" ht="26.25" x14ac:dyDescent="0.25">
      <c r="A12" s="71"/>
      <c r="B12" s="3" t="s">
        <v>48</v>
      </c>
      <c r="C12" s="3"/>
      <c r="D12" s="3"/>
      <c r="E12" s="3"/>
    </row>
    <row r="13" spans="1:5" ht="25.5" x14ac:dyDescent="0.25">
      <c r="A13" s="71"/>
      <c r="B13" s="4" t="s">
        <v>11</v>
      </c>
      <c r="C13" s="4"/>
      <c r="D13" s="4"/>
      <c r="E13" s="4"/>
    </row>
    <row r="14" spans="1:5" ht="39" customHeight="1" x14ac:dyDescent="0.25">
      <c r="A14" s="71"/>
      <c r="B14" s="4" t="s">
        <v>12</v>
      </c>
      <c r="C14" s="4"/>
      <c r="D14" s="4"/>
      <c r="E14" s="4"/>
    </row>
    <row r="15" spans="1:5" x14ac:dyDescent="0.25">
      <c r="A15" s="71" t="s">
        <v>3</v>
      </c>
      <c r="B15" s="4" t="s">
        <v>13</v>
      </c>
      <c r="C15" s="4"/>
      <c r="D15" s="4"/>
      <c r="E15" s="4"/>
    </row>
    <row r="16" spans="1:5" ht="18" customHeight="1" x14ac:dyDescent="0.25">
      <c r="A16" s="71"/>
      <c r="B16" s="4" t="s">
        <v>14</v>
      </c>
      <c r="C16" s="4"/>
      <c r="D16" s="4"/>
      <c r="E16" s="4"/>
    </row>
    <row r="17" spans="1:5" ht="51.75" customHeight="1" x14ac:dyDescent="0.25">
      <c r="A17" s="71"/>
      <c r="B17" s="4" t="s">
        <v>15</v>
      </c>
      <c r="C17" s="4"/>
      <c r="D17" s="4"/>
      <c r="E17" s="4"/>
    </row>
    <row r="18" spans="1:5" ht="38.25" x14ac:dyDescent="0.25">
      <c r="A18" s="71" t="s">
        <v>4</v>
      </c>
      <c r="B18" s="4" t="s">
        <v>16</v>
      </c>
      <c r="C18" s="4"/>
      <c r="D18" s="4"/>
      <c r="E18" s="4"/>
    </row>
    <row r="19" spans="1:5" ht="39" x14ac:dyDescent="0.25">
      <c r="A19" s="71"/>
      <c r="B19" s="3" t="s">
        <v>37</v>
      </c>
      <c r="C19" s="3"/>
      <c r="D19" s="3"/>
      <c r="E19" s="3"/>
    </row>
    <row r="20" spans="1:5" ht="26.25" x14ac:dyDescent="0.25">
      <c r="A20" s="71"/>
      <c r="B20" s="3" t="s">
        <v>36</v>
      </c>
      <c r="C20" s="3"/>
      <c r="D20" s="3"/>
      <c r="E20" s="3"/>
    </row>
    <row r="21" spans="1:5" ht="38.25" customHeight="1" x14ac:dyDescent="0.25">
      <c r="A21" s="71"/>
      <c r="B21" s="4" t="s">
        <v>17</v>
      </c>
      <c r="C21" s="4"/>
      <c r="D21" s="4"/>
      <c r="E21" s="4"/>
    </row>
    <row r="22" spans="1:5" ht="30" customHeight="1" x14ac:dyDescent="0.25">
      <c r="A22" s="71"/>
      <c r="B22" s="4" t="s">
        <v>18</v>
      </c>
      <c r="C22" s="4"/>
      <c r="D22" s="4"/>
      <c r="E22" s="4"/>
    </row>
    <row r="23" spans="1:5" ht="26.25" x14ac:dyDescent="0.25">
      <c r="A23" s="71"/>
      <c r="B23" s="3" t="s">
        <v>38</v>
      </c>
      <c r="C23" s="3"/>
      <c r="D23" s="3"/>
      <c r="E23" s="3"/>
    </row>
    <row r="24" spans="1:5" ht="38.25" x14ac:dyDescent="0.25">
      <c r="A24" s="71"/>
      <c r="B24" s="4" t="s">
        <v>19</v>
      </c>
      <c r="C24" s="4"/>
      <c r="D24" s="4"/>
      <c r="E24" s="4"/>
    </row>
    <row r="25" spans="1:5" ht="32.25" customHeight="1" x14ac:dyDescent="0.25">
      <c r="A25" s="71" t="s">
        <v>5</v>
      </c>
      <c r="B25" s="4" t="s">
        <v>20</v>
      </c>
      <c r="C25" s="4"/>
      <c r="D25" s="4"/>
      <c r="E25" s="4"/>
    </row>
    <row r="26" spans="1:5" x14ac:dyDescent="0.25">
      <c r="A26" s="71"/>
      <c r="B26" s="4" t="s">
        <v>21</v>
      </c>
      <c r="C26" s="4"/>
      <c r="D26" s="4"/>
      <c r="E26" s="4"/>
    </row>
    <row r="27" spans="1:5" ht="38.25" x14ac:dyDescent="0.25">
      <c r="A27" s="71"/>
      <c r="B27" s="4" t="s">
        <v>22</v>
      </c>
      <c r="C27" s="4"/>
      <c r="D27" s="4"/>
      <c r="E27" s="4"/>
    </row>
    <row r="28" spans="1:5" ht="25.5" x14ac:dyDescent="0.25">
      <c r="A28" s="71"/>
      <c r="B28" s="4" t="s">
        <v>23</v>
      </c>
      <c r="C28" s="4"/>
      <c r="D28" s="4"/>
      <c r="E28" s="4"/>
    </row>
    <row r="29" spans="1:5" ht="25.5" x14ac:dyDescent="0.25">
      <c r="A29" s="71"/>
      <c r="B29" s="4" t="s">
        <v>24</v>
      </c>
      <c r="C29" s="4"/>
      <c r="D29" s="4"/>
      <c r="E29" s="4"/>
    </row>
    <row r="30" spans="1:5" ht="23.25" customHeight="1" x14ac:dyDescent="0.25">
      <c r="A30" s="71"/>
      <c r="B30" s="4" t="s">
        <v>25</v>
      </c>
      <c r="C30" s="4"/>
      <c r="D30" s="4"/>
      <c r="E30" s="4"/>
    </row>
    <row r="31" spans="1:5" ht="26.25" x14ac:dyDescent="0.25">
      <c r="A31" s="71"/>
      <c r="B31" s="3" t="s">
        <v>39</v>
      </c>
      <c r="C31" s="3"/>
      <c r="D31" s="3"/>
      <c r="E31" s="3"/>
    </row>
    <row r="32" spans="1:5" ht="26.25" x14ac:dyDescent="0.25">
      <c r="A32" s="71"/>
      <c r="B32" s="3" t="s">
        <v>40</v>
      </c>
      <c r="C32" s="3"/>
      <c r="D32" s="3"/>
      <c r="E32" s="3"/>
    </row>
    <row r="33" spans="1:5" x14ac:dyDescent="0.25">
      <c r="A33" s="71"/>
      <c r="B33" s="3" t="s">
        <v>41</v>
      </c>
      <c r="C33" s="3"/>
      <c r="D33" s="3"/>
      <c r="E33" s="3"/>
    </row>
    <row r="34" spans="1:5" ht="26.25" x14ac:dyDescent="0.25">
      <c r="A34" s="71"/>
      <c r="B34" s="3" t="s">
        <v>42</v>
      </c>
      <c r="C34" s="3"/>
      <c r="D34" s="3"/>
      <c r="E34" s="3"/>
    </row>
    <row r="35" spans="1:5" ht="38.25" customHeight="1" x14ac:dyDescent="0.25">
      <c r="A35" s="71"/>
      <c r="B35" s="3" t="s">
        <v>43</v>
      </c>
      <c r="C35" s="3"/>
      <c r="D35" s="3"/>
      <c r="E35" s="3"/>
    </row>
    <row r="36" spans="1:5" x14ac:dyDescent="0.25">
      <c r="A36" s="71"/>
      <c r="B36" s="3" t="s">
        <v>44</v>
      </c>
      <c r="C36" s="3"/>
      <c r="D36" s="3"/>
      <c r="E36" s="3"/>
    </row>
    <row r="37" spans="1:5" ht="24.75" customHeight="1" x14ac:dyDescent="0.25">
      <c r="A37" s="71"/>
      <c r="B37" s="4" t="s">
        <v>26</v>
      </c>
      <c r="C37" s="4"/>
      <c r="D37" s="4"/>
      <c r="E37" s="4"/>
    </row>
    <row r="38" spans="1:5" ht="25.5" x14ac:dyDescent="0.25">
      <c r="A38" s="71"/>
      <c r="B38" s="4" t="s">
        <v>27</v>
      </c>
      <c r="C38" s="4"/>
      <c r="D38" s="4"/>
      <c r="E38" s="4"/>
    </row>
    <row r="39" spans="1:5" ht="38.25" x14ac:dyDescent="0.25">
      <c r="A39" s="71"/>
      <c r="B39" s="4" t="s">
        <v>28</v>
      </c>
      <c r="C39" s="4"/>
      <c r="D39" s="4"/>
      <c r="E39" s="4"/>
    </row>
    <row r="40" spans="1:5" ht="25.5" x14ac:dyDescent="0.25">
      <c r="A40" s="76" t="s">
        <v>6</v>
      </c>
      <c r="B40" s="4" t="s">
        <v>29</v>
      </c>
      <c r="C40" s="4"/>
      <c r="D40" s="4"/>
      <c r="E40" s="4"/>
    </row>
    <row r="41" spans="1:5" ht="38.25" x14ac:dyDescent="0.25">
      <c r="A41" s="76"/>
      <c r="B41" s="4" t="s">
        <v>30</v>
      </c>
      <c r="C41" s="4"/>
      <c r="D41" s="4"/>
      <c r="E41" s="4"/>
    </row>
    <row r="42" spans="1:5" ht="25.5" x14ac:dyDescent="0.25">
      <c r="A42" s="76"/>
      <c r="B42" s="4" t="s">
        <v>31</v>
      </c>
      <c r="C42" s="4"/>
      <c r="D42" s="4"/>
      <c r="E42" s="4"/>
    </row>
    <row r="43" spans="1:5" ht="38.25" x14ac:dyDescent="0.25">
      <c r="A43" s="76"/>
      <c r="B43" s="4" t="s">
        <v>32</v>
      </c>
      <c r="C43" s="4"/>
      <c r="D43" s="4"/>
      <c r="E43" s="4"/>
    </row>
    <row r="44" spans="1:5" ht="25.5" x14ac:dyDescent="0.25">
      <c r="A44" s="76" t="s">
        <v>35</v>
      </c>
      <c r="B44" s="4" t="s">
        <v>33</v>
      </c>
      <c r="C44" s="4"/>
      <c r="D44" s="4"/>
      <c r="E44" s="4"/>
    </row>
    <row r="45" spans="1:5" x14ac:dyDescent="0.25">
      <c r="A45" s="76"/>
      <c r="B45" s="4" t="s">
        <v>34</v>
      </c>
      <c r="C45" s="4"/>
      <c r="D45" s="4"/>
      <c r="E45" s="4"/>
    </row>
    <row r="46" spans="1:5" ht="26.25" x14ac:dyDescent="0.25">
      <c r="A46" s="76"/>
      <c r="B46" s="3" t="s">
        <v>49</v>
      </c>
      <c r="C46" s="3"/>
      <c r="D46" s="3"/>
      <c r="E46" s="3"/>
    </row>
    <row r="47" spans="1:5" ht="39" x14ac:dyDescent="0.25">
      <c r="A47" s="76"/>
      <c r="B47" s="3" t="s">
        <v>50</v>
      </c>
      <c r="C47" s="3"/>
      <c r="D47" s="3"/>
      <c r="E47" s="3"/>
    </row>
  </sheetData>
  <mergeCells count="11">
    <mergeCell ref="A2:C2"/>
    <mergeCell ref="A18:A24"/>
    <mergeCell ref="A25:A39"/>
    <mergeCell ref="A40:A43"/>
    <mergeCell ref="A44:A47"/>
    <mergeCell ref="B3:B4"/>
    <mergeCell ref="E3:E4"/>
    <mergeCell ref="A5:A14"/>
    <mergeCell ref="A15:A17"/>
    <mergeCell ref="A3:A4"/>
    <mergeCell ref="C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zoomScaleNormal="100" workbookViewId="0">
      <selection activeCell="D5" sqref="D5"/>
    </sheetView>
  </sheetViews>
  <sheetFormatPr baseColWidth="10" defaultRowHeight="15" x14ac:dyDescent="0.25"/>
  <cols>
    <col min="1" max="1" width="25.5703125" style="14" customWidth="1"/>
    <col min="2" max="2" width="48.42578125" style="14" customWidth="1"/>
    <col min="3" max="5" width="11.42578125" style="39"/>
    <col min="6" max="6" width="15.28515625" style="40" customWidth="1"/>
    <col min="7" max="7" width="16.42578125" style="42" customWidth="1"/>
    <col min="8" max="8" width="13.42578125" style="35" customWidth="1"/>
    <col min="9" max="9" width="11.5703125" style="35" customWidth="1"/>
    <col min="10" max="16384" width="11.42578125" style="14"/>
  </cols>
  <sheetData>
    <row r="2" spans="1:9" ht="15" customHeight="1" x14ac:dyDescent="0.25">
      <c r="A2" s="84" t="s">
        <v>52</v>
      </c>
      <c r="B2" s="85"/>
      <c r="C2" s="85"/>
      <c r="D2" s="68"/>
      <c r="E2" s="67"/>
      <c r="F2" s="94">
        <v>800</v>
      </c>
      <c r="G2" s="95"/>
      <c r="H2" s="96"/>
      <c r="I2" s="97"/>
    </row>
    <row r="3" spans="1:9" ht="30.75" customHeight="1" x14ac:dyDescent="0.25">
      <c r="A3" s="80" t="s">
        <v>0</v>
      </c>
      <c r="B3" s="80" t="s">
        <v>1</v>
      </c>
      <c r="C3" s="87" t="s">
        <v>55</v>
      </c>
      <c r="D3" s="88"/>
      <c r="E3" s="80" t="s">
        <v>64</v>
      </c>
      <c r="F3" s="91" t="s">
        <v>63</v>
      </c>
      <c r="G3" s="44" t="s">
        <v>57</v>
      </c>
      <c r="H3" s="89" t="s">
        <v>58</v>
      </c>
      <c r="I3" s="80" t="s">
        <v>62</v>
      </c>
    </row>
    <row r="4" spans="1:9" ht="40.5" customHeight="1" x14ac:dyDescent="0.25">
      <c r="A4" s="86"/>
      <c r="B4" s="86"/>
      <c r="C4" s="15" t="s">
        <v>53</v>
      </c>
      <c r="D4" s="15" t="s">
        <v>54</v>
      </c>
      <c r="E4" s="81"/>
      <c r="F4" s="92"/>
      <c r="G4" s="44"/>
      <c r="H4" s="90"/>
      <c r="I4" s="81"/>
    </row>
    <row r="5" spans="1:9" x14ac:dyDescent="0.25">
      <c r="A5" s="71" t="s">
        <v>2</v>
      </c>
      <c r="B5" s="16" t="s">
        <v>7</v>
      </c>
      <c r="C5" s="17"/>
      <c r="D5" s="17"/>
      <c r="E5" s="45"/>
      <c r="F5" s="46"/>
      <c r="G5" s="47">
        <f>F6+F8</f>
        <v>262</v>
      </c>
      <c r="H5" s="48">
        <f>(G5*100)/G48</f>
        <v>16.083486801718845</v>
      </c>
      <c r="I5" s="77"/>
    </row>
    <row r="6" spans="1:9" ht="36.75" customHeight="1" x14ac:dyDescent="0.25">
      <c r="A6" s="71"/>
      <c r="B6" s="21" t="s">
        <v>8</v>
      </c>
      <c r="C6" s="17">
        <f>'[1]LISTADO ORDENADO 2013'!$G$14</f>
        <v>18</v>
      </c>
      <c r="D6" s="17">
        <f>'[1]LISTADO ORDENADO 2013'!$G$12</f>
        <v>14</v>
      </c>
      <c r="E6" s="45">
        <f>78-C6-D6</f>
        <v>46</v>
      </c>
      <c r="F6" s="46">
        <f>C6+D6+E6</f>
        <v>78</v>
      </c>
      <c r="G6" s="49"/>
      <c r="H6" s="50"/>
      <c r="I6" s="78"/>
    </row>
    <row r="7" spans="1:9" x14ac:dyDescent="0.25">
      <c r="A7" s="71"/>
      <c r="B7" s="16" t="s">
        <v>9</v>
      </c>
      <c r="C7" s="17"/>
      <c r="D7" s="17"/>
      <c r="E7" s="45"/>
      <c r="F7" s="46"/>
      <c r="G7" s="49"/>
      <c r="H7" s="50"/>
      <c r="I7" s="78"/>
    </row>
    <row r="8" spans="1:9" ht="32.25" customHeight="1" x14ac:dyDescent="0.25">
      <c r="A8" s="71"/>
      <c r="B8" s="21" t="s">
        <v>10</v>
      </c>
      <c r="C8" s="17">
        <f>'[1]LISTADO ORDENADO 2013'!$G$148</f>
        <v>35</v>
      </c>
      <c r="D8" s="17">
        <f>'[1]LISTADO ORDENADO 2013'!$G$146</f>
        <v>41</v>
      </c>
      <c r="E8" s="45">
        <f>184-C8-D8</f>
        <v>108</v>
      </c>
      <c r="F8" s="46">
        <f>C8+D8+E8</f>
        <v>184</v>
      </c>
      <c r="G8" s="49"/>
      <c r="H8" s="50"/>
      <c r="I8" s="78"/>
    </row>
    <row r="9" spans="1:9" x14ac:dyDescent="0.25">
      <c r="A9" s="71"/>
      <c r="B9" s="3" t="s">
        <v>45</v>
      </c>
      <c r="C9" s="11"/>
      <c r="D9" s="11"/>
      <c r="E9" s="51"/>
      <c r="F9" s="52"/>
      <c r="G9" s="49"/>
      <c r="H9" s="50"/>
      <c r="I9" s="78"/>
    </row>
    <row r="10" spans="1:9" x14ac:dyDescent="0.25">
      <c r="A10" s="71"/>
      <c r="B10" s="3" t="s">
        <v>46</v>
      </c>
      <c r="C10" s="11"/>
      <c r="D10" s="11"/>
      <c r="E10" s="51"/>
      <c r="F10" s="52"/>
      <c r="G10" s="49"/>
      <c r="H10" s="50"/>
      <c r="I10" s="78"/>
    </row>
    <row r="11" spans="1:9" x14ac:dyDescent="0.25">
      <c r="A11" s="71"/>
      <c r="B11" s="3" t="s">
        <v>47</v>
      </c>
      <c r="C11" s="11"/>
      <c r="D11" s="11"/>
      <c r="E11" s="51"/>
      <c r="F11" s="52"/>
      <c r="G11" s="49"/>
      <c r="H11" s="50"/>
      <c r="I11" s="78"/>
    </row>
    <row r="12" spans="1:9" x14ac:dyDescent="0.25">
      <c r="A12" s="71"/>
      <c r="B12" s="3" t="s">
        <v>48</v>
      </c>
      <c r="C12" s="11"/>
      <c r="D12" s="11"/>
      <c r="E12" s="51"/>
      <c r="F12" s="52"/>
      <c r="G12" s="49"/>
      <c r="H12" s="50"/>
      <c r="I12" s="78"/>
    </row>
    <row r="13" spans="1:9" x14ac:dyDescent="0.25">
      <c r="A13" s="71"/>
      <c r="B13" s="16" t="s">
        <v>11</v>
      </c>
      <c r="C13" s="17"/>
      <c r="D13" s="17"/>
      <c r="E13" s="45"/>
      <c r="F13" s="46"/>
      <c r="G13" s="49"/>
      <c r="H13" s="50"/>
      <c r="I13" s="78"/>
    </row>
    <row r="14" spans="1:9" x14ac:dyDescent="0.25">
      <c r="A14" s="71"/>
      <c r="B14" s="16" t="s">
        <v>12</v>
      </c>
      <c r="C14" s="17"/>
      <c r="D14" s="17"/>
      <c r="E14" s="45"/>
      <c r="F14" s="46"/>
      <c r="G14" s="49"/>
      <c r="H14" s="53"/>
      <c r="I14" s="79"/>
    </row>
    <row r="15" spans="1:9" x14ac:dyDescent="0.25">
      <c r="A15" s="71" t="s">
        <v>3</v>
      </c>
      <c r="B15" s="21" t="s">
        <v>13</v>
      </c>
      <c r="C15" s="17">
        <f>'[1]LISTADO ORDENADO 2013'!$G$85</f>
        <v>24</v>
      </c>
      <c r="D15" s="17">
        <f>'[1]LISTADO ORDENADO 2013'!$G$83</f>
        <v>38</v>
      </c>
      <c r="E15" s="45">
        <f>128-C15-D15</f>
        <v>66</v>
      </c>
      <c r="F15" s="46">
        <f>C15+D15+E15</f>
        <v>128</v>
      </c>
      <c r="G15" s="49">
        <f>F15+F16</f>
        <v>190</v>
      </c>
      <c r="H15" s="48">
        <f>(G15*100)/G48</f>
        <v>11.663597298956415</v>
      </c>
      <c r="I15" s="77"/>
    </row>
    <row r="16" spans="1:9" x14ac:dyDescent="0.25">
      <c r="A16" s="71"/>
      <c r="B16" s="21" t="s">
        <v>14</v>
      </c>
      <c r="C16" s="17">
        <f>'[1]LISTADO ORDENADO 2013'!$G$686</f>
        <v>17</v>
      </c>
      <c r="D16" s="17">
        <f>'[1]LISTADO ORDENADO 2013'!$G$684</f>
        <v>16</v>
      </c>
      <c r="E16" s="45">
        <f>62-C16-D16</f>
        <v>29</v>
      </c>
      <c r="F16" s="46">
        <f>C16+D16+E16</f>
        <v>62</v>
      </c>
      <c r="G16" s="49"/>
      <c r="H16" s="50"/>
      <c r="I16" s="78"/>
    </row>
    <row r="17" spans="1:9" x14ac:dyDescent="0.25">
      <c r="A17" s="71"/>
      <c r="B17" s="16" t="s">
        <v>15</v>
      </c>
      <c r="C17" s="17"/>
      <c r="D17" s="17"/>
      <c r="E17" s="45"/>
      <c r="F17" s="46"/>
      <c r="G17" s="49"/>
      <c r="H17" s="53"/>
      <c r="I17" s="79"/>
    </row>
    <row r="18" spans="1:9" x14ac:dyDescent="0.25">
      <c r="A18" s="71" t="s">
        <v>4</v>
      </c>
      <c r="B18" s="16" t="s">
        <v>16</v>
      </c>
      <c r="C18" s="17"/>
      <c r="D18" s="17"/>
      <c r="E18" s="45"/>
      <c r="F18" s="46"/>
      <c r="G18" s="49">
        <f>F20+F21+F22</f>
        <v>432</v>
      </c>
      <c r="H18" s="48">
        <f>(G18*100)/G48</f>
        <v>26.519337016574585</v>
      </c>
      <c r="I18" s="77"/>
    </row>
    <row r="19" spans="1:9" x14ac:dyDescent="0.25">
      <c r="A19" s="71"/>
      <c r="B19" s="3" t="s">
        <v>37</v>
      </c>
      <c r="C19" s="11"/>
      <c r="D19" s="11"/>
      <c r="E19" s="51"/>
      <c r="F19" s="52"/>
      <c r="G19" s="49"/>
      <c r="H19" s="50"/>
      <c r="I19" s="78"/>
    </row>
    <row r="20" spans="1:9" x14ac:dyDescent="0.25">
      <c r="A20" s="71"/>
      <c r="B20" s="27" t="s">
        <v>36</v>
      </c>
      <c r="C20" s="11">
        <f>'[1]LISTADO ORDENADO 2013'!$G$47+'[1]LISTADO ORDENADO 2013'!$G$334</f>
        <v>61</v>
      </c>
      <c r="D20" s="11">
        <f>'[1]LISTADO ORDENADO 2013'!$G$45+'[1]LISTADO ORDENADO 2013'!$G$332</f>
        <v>63</v>
      </c>
      <c r="E20" s="51">
        <f>296-C20-D20</f>
        <v>172</v>
      </c>
      <c r="F20" s="52">
        <f>C20+D20+E20</f>
        <v>296</v>
      </c>
      <c r="G20" s="49"/>
      <c r="H20" s="50"/>
      <c r="I20" s="78"/>
    </row>
    <row r="21" spans="1:9" x14ac:dyDescent="0.25">
      <c r="A21" s="71"/>
      <c r="B21" s="21" t="s">
        <v>17</v>
      </c>
      <c r="C21" s="17">
        <f>'[1]LISTADO ORDENADO 2013'!$G$483</f>
        <v>14</v>
      </c>
      <c r="D21" s="17">
        <f>'[1]LISTADO ORDENADO 2013'!$G$481</f>
        <v>19</v>
      </c>
      <c r="E21" s="45">
        <f>70-C21-D21</f>
        <v>37</v>
      </c>
      <c r="F21" s="46">
        <f>C21+D21+E21</f>
        <v>70</v>
      </c>
      <c r="G21" s="49"/>
      <c r="H21" s="50"/>
      <c r="I21" s="78"/>
    </row>
    <row r="22" spans="1:9" x14ac:dyDescent="0.25">
      <c r="A22" s="71"/>
      <c r="B22" s="21" t="s">
        <v>18</v>
      </c>
      <c r="C22" s="17">
        <f>'[1]LISTADO ORDENADO 2013'!$G$427</f>
        <v>10</v>
      </c>
      <c r="D22" s="17">
        <f>'[1]LISTADO ORDENADO 2013'!$G$425</f>
        <v>16</v>
      </c>
      <c r="E22" s="45">
        <f>66-C22-D22</f>
        <v>40</v>
      </c>
      <c r="F22" s="46">
        <f>C22+D22+E22</f>
        <v>66</v>
      </c>
      <c r="G22" s="49"/>
      <c r="H22" s="50"/>
      <c r="I22" s="78"/>
    </row>
    <row r="23" spans="1:9" x14ac:dyDescent="0.25">
      <c r="A23" s="71"/>
      <c r="B23" s="3" t="s">
        <v>38</v>
      </c>
      <c r="C23" s="11"/>
      <c r="D23" s="11"/>
      <c r="E23" s="51"/>
      <c r="F23" s="52"/>
      <c r="G23" s="49"/>
      <c r="H23" s="50"/>
      <c r="I23" s="78"/>
    </row>
    <row r="24" spans="1:9" x14ac:dyDescent="0.25">
      <c r="A24" s="71"/>
      <c r="B24" s="16" t="s">
        <v>19</v>
      </c>
      <c r="C24" s="17"/>
      <c r="D24" s="17"/>
      <c r="E24" s="45"/>
      <c r="F24" s="46"/>
      <c r="G24" s="49"/>
      <c r="H24" s="53"/>
      <c r="I24" s="79"/>
    </row>
    <row r="25" spans="1:9" x14ac:dyDescent="0.25">
      <c r="A25" s="71" t="s">
        <v>5</v>
      </c>
      <c r="B25" s="16" t="s">
        <v>20</v>
      </c>
      <c r="C25" s="17"/>
      <c r="D25" s="17"/>
      <c r="E25" s="45"/>
      <c r="F25" s="46"/>
      <c r="G25" s="49">
        <f>F26+F27+F28+F32+F33+F34+F36</f>
        <v>149</v>
      </c>
      <c r="H25" s="48">
        <f>(G25*100)/G48</f>
        <v>9.14671577655003</v>
      </c>
      <c r="I25" s="77"/>
    </row>
    <row r="26" spans="1:9" ht="28.5" customHeight="1" x14ac:dyDescent="0.25">
      <c r="A26" s="71"/>
      <c r="B26" s="21" t="s">
        <v>21</v>
      </c>
      <c r="C26" s="17">
        <f>'[1]LISTADO ORDENADO 2013'!$G$720</f>
        <v>8</v>
      </c>
      <c r="D26" s="17">
        <f>'[1]LISTADO ORDENADO 2013'!$G$718</f>
        <v>1</v>
      </c>
      <c r="E26" s="45">
        <f>22-C26-D26</f>
        <v>13</v>
      </c>
      <c r="F26" s="46">
        <f>C26+D26+E26</f>
        <v>22</v>
      </c>
      <c r="G26" s="49"/>
      <c r="H26" s="50"/>
      <c r="I26" s="78"/>
    </row>
    <row r="27" spans="1:9" x14ac:dyDescent="0.25">
      <c r="A27" s="71"/>
      <c r="B27" s="16" t="s">
        <v>22</v>
      </c>
      <c r="C27" s="17"/>
      <c r="D27" s="17"/>
      <c r="E27" s="45">
        <v>9</v>
      </c>
      <c r="F27" s="46">
        <f>E27</f>
        <v>9</v>
      </c>
      <c r="G27" s="49"/>
      <c r="H27" s="50"/>
      <c r="I27" s="78"/>
    </row>
    <row r="28" spans="1:9" x14ac:dyDescent="0.25">
      <c r="A28" s="71"/>
      <c r="B28" s="21" t="s">
        <v>23</v>
      </c>
      <c r="C28" s="17">
        <f>'[1]LISTADO ORDENADO 2013'!$G$524</f>
        <v>9</v>
      </c>
      <c r="D28" s="17">
        <f>'[1]LISTADO ORDENADO 2013'!$G$522</f>
        <v>1</v>
      </c>
      <c r="E28" s="45">
        <f>19-C28-D28</f>
        <v>9</v>
      </c>
      <c r="F28" s="46">
        <f>C28+D28+E28</f>
        <v>19</v>
      </c>
      <c r="G28" s="49"/>
      <c r="H28" s="50"/>
      <c r="I28" s="78"/>
    </row>
    <row r="29" spans="1:9" x14ac:dyDescent="0.25">
      <c r="A29" s="71"/>
      <c r="B29" s="16" t="s">
        <v>24</v>
      </c>
      <c r="C29" s="17"/>
      <c r="D29" s="17"/>
      <c r="E29" s="45"/>
      <c r="F29" s="46"/>
      <c r="G29" s="49"/>
      <c r="H29" s="50"/>
      <c r="I29" s="78"/>
    </row>
    <row r="30" spans="1:9" x14ac:dyDescent="0.25">
      <c r="A30" s="71"/>
      <c r="B30" s="16" t="s">
        <v>25</v>
      </c>
      <c r="C30" s="17"/>
      <c r="D30" s="17"/>
      <c r="E30" s="45"/>
      <c r="F30" s="46"/>
      <c r="G30" s="49"/>
      <c r="H30" s="50"/>
      <c r="I30" s="78"/>
    </row>
    <row r="31" spans="1:9" x14ac:dyDescent="0.25">
      <c r="A31" s="71"/>
      <c r="B31" s="3" t="s">
        <v>39</v>
      </c>
      <c r="C31" s="11"/>
      <c r="D31" s="11"/>
      <c r="E31" s="51"/>
      <c r="F31" s="52"/>
      <c r="G31" s="49"/>
      <c r="H31" s="50"/>
      <c r="I31" s="78"/>
    </row>
    <row r="32" spans="1:9" x14ac:dyDescent="0.25">
      <c r="A32" s="71"/>
      <c r="B32" s="3" t="s">
        <v>40</v>
      </c>
      <c r="C32" s="11"/>
      <c r="D32" s="11"/>
      <c r="E32" s="51"/>
      <c r="F32" s="52"/>
      <c r="G32" s="49"/>
      <c r="H32" s="50"/>
      <c r="I32" s="78"/>
    </row>
    <row r="33" spans="1:9" x14ac:dyDescent="0.25">
      <c r="A33" s="71"/>
      <c r="B33" s="27" t="s">
        <v>41</v>
      </c>
      <c r="C33" s="11">
        <f>'[1]LISTADO ORDENADO 2013'!$G$483</f>
        <v>14</v>
      </c>
      <c r="D33" s="11">
        <f>'[1]LISTADO ORDENADO 2013'!$G$481</f>
        <v>19</v>
      </c>
      <c r="E33" s="51">
        <f>82-C33-D33</f>
        <v>49</v>
      </c>
      <c r="F33" s="52">
        <f>C33+D33+E33</f>
        <v>82</v>
      </c>
      <c r="G33" s="49"/>
      <c r="H33" s="50"/>
      <c r="I33" s="78"/>
    </row>
    <row r="34" spans="1:9" x14ac:dyDescent="0.25">
      <c r="A34" s="71"/>
      <c r="B34" s="3" t="s">
        <v>42</v>
      </c>
      <c r="C34" s="11">
        <f>'[1]LISTADO ORDENADO 2013'!$G$518</f>
        <v>3</v>
      </c>
      <c r="D34" s="11">
        <f>'[1]LISTADO ORDENADO 2013'!$G$515</f>
        <v>3</v>
      </c>
      <c r="E34" s="51">
        <f>17-C34-D34</f>
        <v>11</v>
      </c>
      <c r="F34" s="52">
        <f>C34+D34+E34</f>
        <v>17</v>
      </c>
      <c r="G34" s="49"/>
      <c r="H34" s="50"/>
      <c r="I34" s="78"/>
    </row>
    <row r="35" spans="1:9" x14ac:dyDescent="0.25">
      <c r="A35" s="71"/>
      <c r="B35" s="3" t="s">
        <v>43</v>
      </c>
      <c r="C35" s="11"/>
      <c r="D35" s="11"/>
      <c r="E35" s="51"/>
      <c r="F35" s="52"/>
      <c r="G35" s="49"/>
      <c r="H35" s="50"/>
      <c r="I35" s="78"/>
    </row>
    <row r="36" spans="1:9" x14ac:dyDescent="0.25">
      <c r="A36" s="71"/>
      <c r="B36" s="3" t="s">
        <v>44</v>
      </c>
      <c r="C36" s="11"/>
      <c r="D36" s="11"/>
      <c r="E36" s="51"/>
      <c r="F36" s="52"/>
      <c r="G36" s="49"/>
      <c r="H36" s="50"/>
      <c r="I36" s="78"/>
    </row>
    <row r="37" spans="1:9" x14ac:dyDescent="0.25">
      <c r="A37" s="71"/>
      <c r="B37" s="16" t="s">
        <v>26</v>
      </c>
      <c r="C37" s="17"/>
      <c r="D37" s="17"/>
      <c r="E37" s="45"/>
      <c r="F37" s="46"/>
      <c r="G37" s="49"/>
      <c r="H37" s="50"/>
      <c r="I37" s="78"/>
    </row>
    <row r="38" spans="1:9" x14ac:dyDescent="0.25">
      <c r="A38" s="71"/>
      <c r="B38" s="16" t="s">
        <v>27</v>
      </c>
      <c r="C38" s="17"/>
      <c r="D38" s="17"/>
      <c r="E38" s="45"/>
      <c r="F38" s="46"/>
      <c r="G38" s="49"/>
      <c r="H38" s="50"/>
      <c r="I38" s="78"/>
    </row>
    <row r="39" spans="1:9" x14ac:dyDescent="0.25">
      <c r="A39" s="71"/>
      <c r="B39" s="16" t="s">
        <v>28</v>
      </c>
      <c r="C39" s="17"/>
      <c r="D39" s="17"/>
      <c r="E39" s="45"/>
      <c r="F39" s="46"/>
      <c r="G39" s="49"/>
      <c r="H39" s="53"/>
      <c r="I39" s="79"/>
    </row>
    <row r="40" spans="1:9" x14ac:dyDescent="0.25">
      <c r="A40" s="71" t="s">
        <v>6</v>
      </c>
      <c r="B40" s="21" t="s">
        <v>29</v>
      </c>
      <c r="C40" s="17">
        <f>'[1]LISTADO ORDENADO 2013'!$G$535</f>
        <v>100</v>
      </c>
      <c r="D40" s="17">
        <f>'[1]LISTADO ORDENADO 2013'!$G$533</f>
        <v>50</v>
      </c>
      <c r="E40" s="45">
        <f>362-C40-D40</f>
        <v>212</v>
      </c>
      <c r="F40" s="46">
        <f>C40+D40+E40</f>
        <v>362</v>
      </c>
      <c r="G40" s="49">
        <f>F40</f>
        <v>362</v>
      </c>
      <c r="H40" s="48">
        <f>(G40*100)/G48</f>
        <v>22.222222222222221</v>
      </c>
      <c r="I40" s="77"/>
    </row>
    <row r="41" spans="1:9" x14ac:dyDescent="0.25">
      <c r="A41" s="71"/>
      <c r="B41" s="16" t="s">
        <v>30</v>
      </c>
      <c r="C41" s="17"/>
      <c r="D41" s="17"/>
      <c r="E41" s="45"/>
      <c r="F41" s="46"/>
      <c r="G41" s="49"/>
      <c r="H41" s="50"/>
      <c r="I41" s="78"/>
    </row>
    <row r="42" spans="1:9" x14ac:dyDescent="0.25">
      <c r="A42" s="71"/>
      <c r="B42" s="16" t="s">
        <v>31</v>
      </c>
      <c r="C42" s="17"/>
      <c r="D42" s="17"/>
      <c r="E42" s="45"/>
      <c r="F42" s="46"/>
      <c r="G42" s="49"/>
      <c r="H42" s="50"/>
      <c r="I42" s="78"/>
    </row>
    <row r="43" spans="1:9" x14ac:dyDescent="0.25">
      <c r="A43" s="71"/>
      <c r="B43" s="16" t="s">
        <v>32</v>
      </c>
      <c r="C43" s="17"/>
      <c r="D43" s="17"/>
      <c r="E43" s="45"/>
      <c r="F43" s="46"/>
      <c r="G43" s="49"/>
      <c r="H43" s="53"/>
      <c r="I43" s="79"/>
    </row>
    <row r="44" spans="1:9" x14ac:dyDescent="0.25">
      <c r="A44" s="71" t="s">
        <v>35</v>
      </c>
      <c r="B44" s="16" t="s">
        <v>33</v>
      </c>
      <c r="C44" s="17"/>
      <c r="D44" s="17"/>
      <c r="E44" s="45"/>
      <c r="F44" s="46"/>
      <c r="G44" s="49">
        <f>F45</f>
        <v>234</v>
      </c>
      <c r="H44" s="48">
        <f>(G44*100)/G48</f>
        <v>14.3646408839779</v>
      </c>
      <c r="I44" s="77"/>
    </row>
    <row r="45" spans="1:9" x14ac:dyDescent="0.25">
      <c r="A45" s="71"/>
      <c r="B45" s="21" t="s">
        <v>34</v>
      </c>
      <c r="C45" s="17">
        <f>'[1]LISTADO ORDENADO 2013'!$G$225</f>
        <v>42</v>
      </c>
      <c r="D45" s="17">
        <f>'[1]LISTADO ORDENADO 2013'!$G$223</f>
        <v>66</v>
      </c>
      <c r="E45" s="45">
        <f>234-C45-D45</f>
        <v>126</v>
      </c>
      <c r="F45" s="46">
        <f>C45+D45+E45</f>
        <v>234</v>
      </c>
      <c r="G45" s="49"/>
      <c r="H45" s="50"/>
      <c r="I45" s="78"/>
    </row>
    <row r="46" spans="1:9" x14ac:dyDescent="0.25">
      <c r="A46" s="71"/>
      <c r="B46" s="3" t="s">
        <v>49</v>
      </c>
      <c r="C46" s="11"/>
      <c r="D46" s="11"/>
      <c r="E46" s="51"/>
      <c r="F46" s="52"/>
      <c r="G46" s="49"/>
      <c r="H46" s="50"/>
      <c r="I46" s="78"/>
    </row>
    <row r="47" spans="1:9" x14ac:dyDescent="0.25">
      <c r="A47" s="71"/>
      <c r="B47" s="3" t="s">
        <v>50</v>
      </c>
      <c r="C47" s="11"/>
      <c r="D47" s="11"/>
      <c r="E47" s="51"/>
      <c r="F47" s="52"/>
      <c r="G47" s="49"/>
      <c r="H47" s="53"/>
      <c r="I47" s="79"/>
    </row>
    <row r="48" spans="1:9" s="35" customFormat="1" x14ac:dyDescent="0.25">
      <c r="A48" s="82" t="s">
        <v>56</v>
      </c>
      <c r="B48" s="83"/>
      <c r="C48" s="29">
        <f>SUM(C6:C47)</f>
        <v>355</v>
      </c>
      <c r="D48" s="54">
        <f>SUM(D6:D47)</f>
        <v>347</v>
      </c>
      <c r="E48" s="55">
        <f>SUM(E5:E47)</f>
        <v>927</v>
      </c>
      <c r="F48" s="56">
        <f>SUM(F6:F47)</f>
        <v>1629</v>
      </c>
      <c r="G48" s="57">
        <f>SUM(G5:G47)</f>
        <v>1629</v>
      </c>
      <c r="H48" s="58">
        <f>H5+H15+H18+H25+H40+H44</f>
        <v>100</v>
      </c>
      <c r="I48" s="29">
        <v>14229</v>
      </c>
    </row>
    <row r="49" spans="1:9" s="35" customFormat="1" x14ac:dyDescent="0.25">
      <c r="A49" s="82" t="s">
        <v>59</v>
      </c>
      <c r="B49" s="83"/>
      <c r="C49" s="59">
        <f>(C48*100)/F48</f>
        <v>21.792510742786988</v>
      </c>
      <c r="D49" s="60">
        <f>(D48*100)/F48</f>
        <v>21.301411909146715</v>
      </c>
      <c r="E49" s="61"/>
      <c r="F49" s="62"/>
      <c r="G49" s="57"/>
      <c r="H49" s="58"/>
      <c r="I49" s="31"/>
    </row>
    <row r="50" spans="1:9" s="35" customFormat="1" x14ac:dyDescent="0.25">
      <c r="A50" s="82" t="s">
        <v>61</v>
      </c>
      <c r="B50" s="83"/>
      <c r="C50" s="32">
        <f>(F2*2)</f>
        <v>1600</v>
      </c>
      <c r="D50" s="29"/>
      <c r="E50" s="56"/>
      <c r="F50" s="62"/>
      <c r="G50" s="57"/>
      <c r="H50" s="63"/>
      <c r="I50" s="34">
        <f>(G48*100)/C50</f>
        <v>101.8125</v>
      </c>
    </row>
    <row r="51" spans="1:9" s="35" customFormat="1" ht="21.75" customHeight="1" x14ac:dyDescent="0.25">
      <c r="A51" s="82" t="s">
        <v>60</v>
      </c>
      <c r="B51" s="83"/>
      <c r="C51" s="29"/>
      <c r="D51" s="29"/>
      <c r="E51" s="56"/>
      <c r="F51" s="56"/>
      <c r="G51" s="64"/>
      <c r="H51" s="43"/>
      <c r="I51" s="34">
        <f>(G48*100)/I48</f>
        <v>11.448450347881089</v>
      </c>
    </row>
    <row r="52" spans="1:9" s="35" customFormat="1" ht="21.75" customHeight="1" x14ac:dyDescent="0.25">
      <c r="A52" s="36" t="s">
        <v>65</v>
      </c>
      <c r="B52" s="37"/>
      <c r="C52" s="32">
        <f>C50</f>
        <v>1600</v>
      </c>
      <c r="D52" s="29"/>
      <c r="E52" s="29"/>
      <c r="F52" s="13"/>
      <c r="G52" s="29"/>
      <c r="H52" s="34"/>
      <c r="I52" s="65">
        <f>(C52*100)/I48</f>
        <v>11.244641225665893</v>
      </c>
    </row>
    <row r="53" spans="1:9" x14ac:dyDescent="0.25">
      <c r="C53" s="66"/>
    </row>
  </sheetData>
  <mergeCells count="24">
    <mergeCell ref="H3:H4"/>
    <mergeCell ref="F3:F4"/>
    <mergeCell ref="A15:A17"/>
    <mergeCell ref="A18:A24"/>
    <mergeCell ref="A25:A39"/>
    <mergeCell ref="E3:E4"/>
    <mergeCell ref="A50:B50"/>
    <mergeCell ref="A51:B51"/>
    <mergeCell ref="A49:B49"/>
    <mergeCell ref="A48:B48"/>
    <mergeCell ref="A2:C2"/>
    <mergeCell ref="A3:A4"/>
    <mergeCell ref="B3:B4"/>
    <mergeCell ref="C3:D3"/>
    <mergeCell ref="A44:A47"/>
    <mergeCell ref="A40:A43"/>
    <mergeCell ref="A5:A14"/>
    <mergeCell ref="I40:I43"/>
    <mergeCell ref="I44:I47"/>
    <mergeCell ref="I3:I4"/>
    <mergeCell ref="I5:I14"/>
    <mergeCell ref="I15:I17"/>
    <mergeCell ref="I18:I24"/>
    <mergeCell ref="I25:I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zoomScaleNormal="100" workbookViewId="0">
      <selection activeCell="D9" sqref="D9"/>
    </sheetView>
  </sheetViews>
  <sheetFormatPr baseColWidth="10" defaultRowHeight="15" x14ac:dyDescent="0.25"/>
  <cols>
    <col min="1" max="1" width="22.5703125" style="14" customWidth="1"/>
    <col min="2" max="2" width="56" style="14" customWidth="1"/>
    <col min="3" max="4" width="11.42578125" style="39"/>
    <col min="5" max="5" width="11.42578125" style="40"/>
    <col min="6" max="6" width="13.140625" style="35" customWidth="1"/>
    <col min="7" max="7" width="15.5703125" style="35" customWidth="1"/>
    <col min="8" max="8" width="18" style="35" customWidth="1"/>
    <col min="9" max="16384" width="11.42578125" style="14"/>
  </cols>
  <sheetData>
    <row r="2" spans="1:8" ht="15" customHeight="1" x14ac:dyDescent="0.25">
      <c r="A2" s="84" t="s">
        <v>52</v>
      </c>
      <c r="B2" s="85"/>
      <c r="C2" s="85"/>
      <c r="D2" s="68"/>
      <c r="E2" s="98">
        <v>900</v>
      </c>
      <c r="F2" s="97"/>
      <c r="G2" s="97"/>
      <c r="H2" s="97"/>
    </row>
    <row r="3" spans="1:8" ht="28.5" customHeight="1" x14ac:dyDescent="0.25">
      <c r="A3" s="80" t="s">
        <v>0</v>
      </c>
      <c r="B3" s="80" t="s">
        <v>1</v>
      </c>
      <c r="C3" s="87" t="s">
        <v>55</v>
      </c>
      <c r="D3" s="88"/>
      <c r="E3" s="80" t="s">
        <v>63</v>
      </c>
      <c r="F3" s="80" t="s">
        <v>57</v>
      </c>
      <c r="G3" s="80" t="s">
        <v>58</v>
      </c>
      <c r="H3" s="80" t="s">
        <v>62</v>
      </c>
    </row>
    <row r="4" spans="1:8" ht="35.25" customHeight="1" x14ac:dyDescent="0.25">
      <c r="A4" s="86"/>
      <c r="B4" s="86"/>
      <c r="C4" s="15" t="s">
        <v>53</v>
      </c>
      <c r="D4" s="15" t="s">
        <v>54</v>
      </c>
      <c r="E4" s="86"/>
      <c r="F4" s="81"/>
      <c r="G4" s="81"/>
      <c r="H4" s="81"/>
    </row>
    <row r="5" spans="1:8" x14ac:dyDescent="0.25">
      <c r="A5" s="71" t="s">
        <v>2</v>
      </c>
      <c r="B5" s="16" t="s">
        <v>7</v>
      </c>
      <c r="C5" s="17"/>
      <c r="D5" s="17"/>
      <c r="E5" s="12"/>
      <c r="F5" s="18">
        <f>E6+E8</f>
        <v>242</v>
      </c>
      <c r="G5" s="41">
        <f>(F5*100)/F48</f>
        <v>13.504464285714286</v>
      </c>
      <c r="H5" s="77"/>
    </row>
    <row r="6" spans="1:8" x14ac:dyDescent="0.25">
      <c r="A6" s="71"/>
      <c r="B6" s="21" t="s">
        <v>8</v>
      </c>
      <c r="C6" s="17">
        <f>'[2]SELECCIONADOS I 2014'!$G$14+[3]Hoja1!$H$5</f>
        <v>43</v>
      </c>
      <c r="D6" s="17">
        <f>'[2]SELECCIONADOS I 2014'!$G$12+[3]Hoja1!$H$3</f>
        <v>45</v>
      </c>
      <c r="E6" s="12">
        <f>C6+D6</f>
        <v>88</v>
      </c>
      <c r="F6" s="22"/>
      <c r="G6" s="23"/>
      <c r="H6" s="78"/>
    </row>
    <row r="7" spans="1:8" x14ac:dyDescent="0.25">
      <c r="A7" s="71"/>
      <c r="B7" s="16" t="s">
        <v>9</v>
      </c>
      <c r="C7" s="17"/>
      <c r="D7" s="17"/>
      <c r="E7" s="12"/>
      <c r="F7" s="22"/>
      <c r="G7" s="23"/>
      <c r="H7" s="78"/>
    </row>
    <row r="8" spans="1:8" ht="29.25" customHeight="1" x14ac:dyDescent="0.25">
      <c r="A8" s="71"/>
      <c r="B8" s="21" t="s">
        <v>10</v>
      </c>
      <c r="C8" s="17">
        <f>'[2]SELECCIONADOS I 2014'!$G$131+[3]Hoja1!$H$137</f>
        <v>77</v>
      </c>
      <c r="D8" s="17">
        <f>'[2]SELECCIONADOS I 2014'!$G$129+[3]Hoja1!$H$135</f>
        <v>77</v>
      </c>
      <c r="E8" s="12">
        <f>C8+D8</f>
        <v>154</v>
      </c>
      <c r="F8" s="22"/>
      <c r="G8" s="23"/>
      <c r="H8" s="78"/>
    </row>
    <row r="9" spans="1:8" x14ac:dyDescent="0.25">
      <c r="A9" s="71"/>
      <c r="B9" s="3" t="s">
        <v>45</v>
      </c>
      <c r="C9" s="11"/>
      <c r="D9" s="11"/>
      <c r="E9" s="24"/>
      <c r="F9" s="22"/>
      <c r="G9" s="23"/>
      <c r="H9" s="78"/>
    </row>
    <row r="10" spans="1:8" x14ac:dyDescent="0.25">
      <c r="A10" s="71"/>
      <c r="B10" s="3" t="s">
        <v>46</v>
      </c>
      <c r="C10" s="11"/>
      <c r="D10" s="11"/>
      <c r="E10" s="24"/>
      <c r="F10" s="22"/>
      <c r="G10" s="23"/>
      <c r="H10" s="78"/>
    </row>
    <row r="11" spans="1:8" x14ac:dyDescent="0.25">
      <c r="A11" s="71"/>
      <c r="B11" s="3" t="s">
        <v>47</v>
      </c>
      <c r="C11" s="11"/>
      <c r="D11" s="11"/>
      <c r="E11" s="24"/>
      <c r="F11" s="22"/>
      <c r="G11" s="23"/>
      <c r="H11" s="78"/>
    </row>
    <row r="12" spans="1:8" x14ac:dyDescent="0.25">
      <c r="A12" s="71"/>
      <c r="B12" s="3" t="s">
        <v>48</v>
      </c>
      <c r="C12" s="11"/>
      <c r="D12" s="11"/>
      <c r="E12" s="24"/>
      <c r="F12" s="22"/>
      <c r="G12" s="23"/>
      <c r="H12" s="78"/>
    </row>
    <row r="13" spans="1:8" x14ac:dyDescent="0.25">
      <c r="A13" s="71"/>
      <c r="B13" s="16" t="s">
        <v>11</v>
      </c>
      <c r="C13" s="17"/>
      <c r="D13" s="17"/>
      <c r="E13" s="12"/>
      <c r="F13" s="22"/>
      <c r="G13" s="23"/>
      <c r="H13" s="78"/>
    </row>
    <row r="14" spans="1:8" x14ac:dyDescent="0.25">
      <c r="A14" s="71"/>
      <c r="B14" s="16" t="s">
        <v>12</v>
      </c>
      <c r="C14" s="17"/>
      <c r="D14" s="17"/>
      <c r="E14" s="12"/>
      <c r="F14" s="25"/>
      <c r="G14" s="26"/>
      <c r="H14" s="79"/>
    </row>
    <row r="15" spans="1:8" x14ac:dyDescent="0.25">
      <c r="A15" s="71" t="s">
        <v>3</v>
      </c>
      <c r="B15" s="21" t="s">
        <v>13</v>
      </c>
      <c r="C15" s="17">
        <f>'[2]SELECCIONADOS I 2014'!$G$59+[3]Hoja1!$H$53</f>
        <v>69</v>
      </c>
      <c r="D15" s="17">
        <f>'[2]SELECCIONADOS I 2014'!$G$57+[3]Hoja1!$H$51</f>
        <v>84</v>
      </c>
      <c r="E15" s="12">
        <f>C15+D15</f>
        <v>153</v>
      </c>
      <c r="F15" s="18">
        <f>E15+E16</f>
        <v>219</v>
      </c>
      <c r="G15" s="41">
        <f>(F15*100)/F48</f>
        <v>12.220982142857142</v>
      </c>
      <c r="H15" s="77"/>
    </row>
    <row r="16" spans="1:8" x14ac:dyDescent="0.25">
      <c r="A16" s="71"/>
      <c r="B16" s="21" t="s">
        <v>14</v>
      </c>
      <c r="C16" s="17">
        <f>'[2]SELECCIONADOS I 2014'!$G$781+[3]Hoja1!$H$969</f>
        <v>26</v>
      </c>
      <c r="D16" s="17">
        <f>'[2]SELECCIONADOS I 2014'!$G$779+[3]Hoja1!$H$967</f>
        <v>40</v>
      </c>
      <c r="E16" s="12">
        <f>C16+D16</f>
        <v>66</v>
      </c>
      <c r="F16" s="22"/>
      <c r="G16" s="23"/>
      <c r="H16" s="78"/>
    </row>
    <row r="17" spans="1:8" x14ac:dyDescent="0.25">
      <c r="A17" s="71"/>
      <c r="B17" s="16" t="s">
        <v>15</v>
      </c>
      <c r="C17" s="17"/>
      <c r="D17" s="17"/>
      <c r="E17" s="12"/>
      <c r="F17" s="25"/>
      <c r="G17" s="26"/>
      <c r="H17" s="79"/>
    </row>
    <row r="18" spans="1:8" x14ac:dyDescent="0.25">
      <c r="A18" s="71" t="s">
        <v>4</v>
      </c>
      <c r="B18" s="16" t="s">
        <v>16</v>
      </c>
      <c r="C18" s="17"/>
      <c r="D18" s="17"/>
      <c r="E18" s="12"/>
      <c r="F18" s="18">
        <f>E20+E21+E22</f>
        <v>471</v>
      </c>
      <c r="G18" s="41">
        <f>(F18*100)/F48</f>
        <v>26.283482142857142</v>
      </c>
      <c r="H18" s="77"/>
    </row>
    <row r="19" spans="1:8" x14ac:dyDescent="0.25">
      <c r="A19" s="71"/>
      <c r="B19" s="3" t="s">
        <v>37</v>
      </c>
      <c r="C19" s="11"/>
      <c r="D19" s="11"/>
      <c r="E19" s="24"/>
      <c r="F19" s="22"/>
      <c r="G19" s="23"/>
      <c r="H19" s="78"/>
    </row>
    <row r="20" spans="1:8" x14ac:dyDescent="0.25">
      <c r="A20" s="71"/>
      <c r="B20" s="27" t="s">
        <v>36</v>
      </c>
      <c r="C20" s="11">
        <f>'[2]SELECCIONADOS I 2014'!$G$306+[3]Hoja1!$H$353</f>
        <v>159</v>
      </c>
      <c r="D20" s="11">
        <f>'[2]SELECCIONADOS I 2014'!$G$304+[3]Hoja1!$H$351</f>
        <v>143</v>
      </c>
      <c r="E20" s="24">
        <f>C20+D20</f>
        <v>302</v>
      </c>
      <c r="F20" s="22"/>
      <c r="G20" s="23"/>
      <c r="H20" s="78"/>
    </row>
    <row r="21" spans="1:8" ht="22.5" customHeight="1" x14ac:dyDescent="0.25">
      <c r="A21" s="71"/>
      <c r="B21" s="21" t="s">
        <v>17</v>
      </c>
      <c r="C21" s="17">
        <f>'[2]SELECCIONADOS I 2014'!$G$486+[3]Hoja1!$H$558</f>
        <v>80</v>
      </c>
      <c r="D21" s="17">
        <f>'[2]SELECCIONADOS I 2014'!$G$484+[3]Hoja1!$H$556</f>
        <v>10</v>
      </c>
      <c r="E21" s="12">
        <f>C21+D21</f>
        <v>90</v>
      </c>
      <c r="F21" s="22"/>
      <c r="G21" s="23"/>
      <c r="H21" s="78"/>
    </row>
    <row r="22" spans="1:8" ht="26.25" customHeight="1" x14ac:dyDescent="0.25">
      <c r="A22" s="71"/>
      <c r="B22" s="21" t="s">
        <v>18</v>
      </c>
      <c r="C22" s="17">
        <f>'[2]SELECCIONADOS I 2014'!$G$451+[3]Hoja1!$H$512</f>
        <v>37</v>
      </c>
      <c r="D22" s="17">
        <f>'[2]SELECCIONADOS I 2014'!$G$449+[3]Hoja1!$H$510</f>
        <v>42</v>
      </c>
      <c r="E22" s="12">
        <f>C22+D22</f>
        <v>79</v>
      </c>
      <c r="F22" s="22"/>
      <c r="G22" s="23"/>
      <c r="H22" s="78"/>
    </row>
    <row r="23" spans="1:8" x14ac:dyDescent="0.25">
      <c r="A23" s="71"/>
      <c r="B23" s="3" t="s">
        <v>38</v>
      </c>
      <c r="C23" s="11"/>
      <c r="D23" s="11"/>
      <c r="E23" s="24"/>
      <c r="F23" s="22"/>
      <c r="G23" s="23"/>
      <c r="H23" s="78"/>
    </row>
    <row r="24" spans="1:8" x14ac:dyDescent="0.25">
      <c r="A24" s="71"/>
      <c r="B24" s="16" t="s">
        <v>19</v>
      </c>
      <c r="C24" s="17"/>
      <c r="D24" s="17"/>
      <c r="E24" s="12"/>
      <c r="F24" s="25"/>
      <c r="G24" s="26"/>
      <c r="H24" s="79"/>
    </row>
    <row r="25" spans="1:8" x14ac:dyDescent="0.25">
      <c r="A25" s="71" t="s">
        <v>5</v>
      </c>
      <c r="B25" s="16" t="s">
        <v>20</v>
      </c>
      <c r="C25" s="17"/>
      <c r="D25" s="17"/>
      <c r="E25" s="12"/>
      <c r="F25" s="18">
        <f>E26+E27+E28+E32+E33+E34+E36</f>
        <v>222</v>
      </c>
      <c r="G25" s="41">
        <f>(F25*100)/F48</f>
        <v>12.388392857142858</v>
      </c>
      <c r="H25" s="77"/>
    </row>
    <row r="26" spans="1:8" ht="23.25" customHeight="1" x14ac:dyDescent="0.25">
      <c r="A26" s="71"/>
      <c r="B26" s="21" t="s">
        <v>21</v>
      </c>
      <c r="C26" s="17">
        <f>[3]Hoja1!$H$607</f>
        <v>6</v>
      </c>
      <c r="D26" s="17">
        <f>'[2]SELECCIONADOS I 2014'!$G$802+[3]Hoja1!$H$605</f>
        <v>11</v>
      </c>
      <c r="E26" s="12">
        <f>C26+D26</f>
        <v>17</v>
      </c>
      <c r="F26" s="22"/>
      <c r="G26" s="23"/>
      <c r="H26" s="78"/>
    </row>
    <row r="27" spans="1:8" x14ac:dyDescent="0.25">
      <c r="A27" s="71"/>
      <c r="B27" s="21" t="s">
        <v>22</v>
      </c>
      <c r="C27" s="17">
        <v>0</v>
      </c>
      <c r="D27" s="17">
        <v>0</v>
      </c>
      <c r="E27" s="12">
        <v>0</v>
      </c>
      <c r="F27" s="22"/>
      <c r="G27" s="23"/>
      <c r="H27" s="78"/>
    </row>
    <row r="28" spans="1:8" x14ac:dyDescent="0.25">
      <c r="A28" s="71"/>
      <c r="B28" s="21" t="s">
        <v>23</v>
      </c>
      <c r="C28" s="17">
        <f>'[2]SELECCIONADOS I 2014'!$G$595+[3]Hoja1!$H$703</f>
        <v>32</v>
      </c>
      <c r="D28" s="17">
        <f>'[2]SELECCIONADOS I 2014'!$G$593+[3]Hoja1!$H$701</f>
        <v>10</v>
      </c>
      <c r="E28" s="12">
        <f>C28+D28</f>
        <v>42</v>
      </c>
      <c r="F28" s="22"/>
      <c r="G28" s="23"/>
      <c r="H28" s="78"/>
    </row>
    <row r="29" spans="1:8" x14ac:dyDescent="0.25">
      <c r="A29" s="71"/>
      <c r="B29" s="16" t="s">
        <v>24</v>
      </c>
      <c r="C29" s="17"/>
      <c r="D29" s="17"/>
      <c r="E29" s="12"/>
      <c r="F29" s="22"/>
      <c r="G29" s="23"/>
      <c r="H29" s="78"/>
    </row>
    <row r="30" spans="1:8" x14ac:dyDescent="0.25">
      <c r="A30" s="71"/>
      <c r="B30" s="16" t="s">
        <v>25</v>
      </c>
      <c r="C30" s="17"/>
      <c r="D30" s="17"/>
      <c r="E30" s="12"/>
      <c r="F30" s="22"/>
      <c r="G30" s="23"/>
      <c r="H30" s="78"/>
    </row>
    <row r="31" spans="1:8" x14ac:dyDescent="0.25">
      <c r="A31" s="71"/>
      <c r="B31" s="3" t="s">
        <v>39</v>
      </c>
      <c r="C31" s="11"/>
      <c r="D31" s="11"/>
      <c r="E31" s="24"/>
      <c r="F31" s="22"/>
      <c r="G31" s="23"/>
      <c r="H31" s="78"/>
    </row>
    <row r="32" spans="1:8" x14ac:dyDescent="0.25">
      <c r="A32" s="71"/>
      <c r="B32" s="3" t="s">
        <v>40</v>
      </c>
      <c r="C32" s="11"/>
      <c r="D32" s="11"/>
      <c r="E32" s="24"/>
      <c r="F32" s="22"/>
      <c r="G32" s="23"/>
      <c r="H32" s="78"/>
    </row>
    <row r="33" spans="1:8" ht="29.25" customHeight="1" x14ac:dyDescent="0.25">
      <c r="A33" s="71"/>
      <c r="B33" s="27" t="s">
        <v>41</v>
      </c>
      <c r="C33" s="11">
        <f>'[2]SELECCIONADOS I 2014'!$G$529+[3]Hoja1!$H$634</f>
        <v>40</v>
      </c>
      <c r="D33" s="11">
        <f>'[2]SELECCIONADOS I 2014'!$G$527+[3]Hoja1!$H$632</f>
        <v>85</v>
      </c>
      <c r="E33" s="24">
        <f>C33+D33</f>
        <v>125</v>
      </c>
      <c r="F33" s="22"/>
      <c r="G33" s="23"/>
      <c r="H33" s="78"/>
    </row>
    <row r="34" spans="1:8" x14ac:dyDescent="0.25">
      <c r="A34" s="71"/>
      <c r="B34" s="27" t="s">
        <v>42</v>
      </c>
      <c r="C34" s="11">
        <f>'[2]SELECCIONADOS I 2014'!$G$587+[3]Hoja1!$H$703</f>
        <v>25</v>
      </c>
      <c r="D34" s="11">
        <f>'[2]SELECCIONADOS I 2014'!$G$585+[3]Hoja1!$H$701</f>
        <v>13</v>
      </c>
      <c r="E34" s="24">
        <f>C34+D34</f>
        <v>38</v>
      </c>
      <c r="F34" s="22"/>
      <c r="G34" s="23"/>
      <c r="H34" s="78"/>
    </row>
    <row r="35" spans="1:8" x14ac:dyDescent="0.25">
      <c r="A35" s="71"/>
      <c r="B35" s="3" t="s">
        <v>43</v>
      </c>
      <c r="C35" s="11"/>
      <c r="D35" s="11"/>
      <c r="E35" s="24"/>
      <c r="F35" s="22"/>
      <c r="G35" s="23"/>
      <c r="H35" s="78"/>
    </row>
    <row r="36" spans="1:8" x14ac:dyDescent="0.25">
      <c r="A36" s="71"/>
      <c r="B36" s="3" t="s">
        <v>44</v>
      </c>
      <c r="C36" s="11"/>
      <c r="D36" s="11"/>
      <c r="E36" s="24"/>
      <c r="F36" s="22"/>
      <c r="G36" s="23"/>
      <c r="H36" s="78"/>
    </row>
    <row r="37" spans="1:8" x14ac:dyDescent="0.25">
      <c r="A37" s="71"/>
      <c r="B37" s="16" t="s">
        <v>26</v>
      </c>
      <c r="C37" s="17"/>
      <c r="D37" s="17"/>
      <c r="E37" s="12"/>
      <c r="F37" s="22"/>
      <c r="G37" s="23"/>
      <c r="H37" s="78"/>
    </row>
    <row r="38" spans="1:8" x14ac:dyDescent="0.25">
      <c r="A38" s="71"/>
      <c r="B38" s="16" t="s">
        <v>27</v>
      </c>
      <c r="C38" s="17"/>
      <c r="D38" s="17"/>
      <c r="E38" s="12"/>
      <c r="F38" s="22"/>
      <c r="G38" s="23"/>
      <c r="H38" s="78"/>
    </row>
    <row r="39" spans="1:8" x14ac:dyDescent="0.25">
      <c r="A39" s="71"/>
      <c r="B39" s="16" t="s">
        <v>28</v>
      </c>
      <c r="C39" s="17"/>
      <c r="D39" s="17"/>
      <c r="E39" s="12"/>
      <c r="F39" s="25"/>
      <c r="G39" s="26"/>
      <c r="H39" s="79"/>
    </row>
    <row r="40" spans="1:8" x14ac:dyDescent="0.25">
      <c r="A40" s="71" t="s">
        <v>6</v>
      </c>
      <c r="B40" s="21" t="s">
        <v>29</v>
      </c>
      <c r="C40" s="17">
        <f>'[2]SELECCIONADOS I 2014'!$G$607+[3]Hoja1!$H$735</f>
        <v>246</v>
      </c>
      <c r="D40" s="17">
        <f>'[2]SELECCIONADOS I 2014'!$G$605+[3]Hoja1!$H$733</f>
        <v>159</v>
      </c>
      <c r="E40" s="12">
        <f>C40+D40</f>
        <v>405</v>
      </c>
      <c r="F40" s="18">
        <f>E40</f>
        <v>405</v>
      </c>
      <c r="G40" s="41">
        <f>(F40*100)/F48</f>
        <v>22.600446428571427</v>
      </c>
      <c r="H40" s="77"/>
    </row>
    <row r="41" spans="1:8" x14ac:dyDescent="0.25">
      <c r="A41" s="71"/>
      <c r="B41" s="16" t="s">
        <v>30</v>
      </c>
      <c r="C41" s="17"/>
      <c r="D41" s="17"/>
      <c r="E41" s="12"/>
      <c r="F41" s="22"/>
      <c r="G41" s="23"/>
      <c r="H41" s="78"/>
    </row>
    <row r="42" spans="1:8" x14ac:dyDescent="0.25">
      <c r="A42" s="71"/>
      <c r="B42" s="16" t="s">
        <v>31</v>
      </c>
      <c r="C42" s="17"/>
      <c r="D42" s="17"/>
      <c r="E42" s="12"/>
      <c r="F42" s="22"/>
      <c r="G42" s="23"/>
      <c r="H42" s="78"/>
    </row>
    <row r="43" spans="1:8" x14ac:dyDescent="0.25">
      <c r="A43" s="71"/>
      <c r="B43" s="16" t="s">
        <v>32</v>
      </c>
      <c r="C43" s="17"/>
      <c r="D43" s="17"/>
      <c r="E43" s="12"/>
      <c r="F43" s="25"/>
      <c r="G43" s="26"/>
      <c r="H43" s="79"/>
    </row>
    <row r="44" spans="1:8" x14ac:dyDescent="0.25">
      <c r="A44" s="71" t="s">
        <v>35</v>
      </c>
      <c r="B44" s="16" t="s">
        <v>33</v>
      </c>
      <c r="C44" s="17"/>
      <c r="D44" s="17"/>
      <c r="E44" s="12"/>
      <c r="F44" s="18">
        <f>E45</f>
        <v>233</v>
      </c>
      <c r="G44" s="41">
        <f>(F44*100)/F48</f>
        <v>13.002232142857142</v>
      </c>
      <c r="H44" s="77"/>
    </row>
    <row r="45" spans="1:8" x14ac:dyDescent="0.25">
      <c r="A45" s="71"/>
      <c r="B45" s="21" t="s">
        <v>34</v>
      </c>
      <c r="C45" s="17">
        <f>'[2]SELECCIONADOS I 2014'!$G$203+[3]Hoja1!$H$221</f>
        <v>91</v>
      </c>
      <c r="D45" s="17">
        <f>'[2]SELECCIONADOS I 2014'!$G$201+[3]Hoja1!$H$219</f>
        <v>142</v>
      </c>
      <c r="E45" s="12">
        <f>C45+D45</f>
        <v>233</v>
      </c>
      <c r="F45" s="22"/>
      <c r="G45" s="23"/>
      <c r="H45" s="78"/>
    </row>
    <row r="46" spans="1:8" x14ac:dyDescent="0.25">
      <c r="A46" s="71"/>
      <c r="B46" s="3" t="s">
        <v>49</v>
      </c>
      <c r="C46" s="11"/>
      <c r="D46" s="11"/>
      <c r="E46" s="24"/>
      <c r="F46" s="22"/>
      <c r="G46" s="23"/>
      <c r="H46" s="78"/>
    </row>
    <row r="47" spans="1:8" x14ac:dyDescent="0.25">
      <c r="A47" s="71"/>
      <c r="B47" s="3" t="s">
        <v>50</v>
      </c>
      <c r="C47" s="11"/>
      <c r="D47" s="11"/>
      <c r="E47" s="24"/>
      <c r="F47" s="25"/>
      <c r="G47" s="26"/>
      <c r="H47" s="79"/>
    </row>
    <row r="48" spans="1:8" x14ac:dyDescent="0.25">
      <c r="A48" s="82" t="s">
        <v>56</v>
      </c>
      <c r="B48" s="83"/>
      <c r="C48" s="29">
        <f>SUM(C6:C47)</f>
        <v>931</v>
      </c>
      <c r="D48" s="29">
        <f>SUM(D6:D47)</f>
        <v>861</v>
      </c>
      <c r="E48" s="29">
        <f>SUM(E5:E47)</f>
        <v>1792</v>
      </c>
      <c r="F48" s="29">
        <f>F44+F40+F25+F18+F15+F5</f>
        <v>1792</v>
      </c>
      <c r="G48" s="31">
        <f>G5+G15+G18+G25+G40+G44</f>
        <v>100</v>
      </c>
      <c r="H48" s="29">
        <v>15475</v>
      </c>
    </row>
    <row r="49" spans="1:8" s="35" customFormat="1" ht="19.5" customHeight="1" x14ac:dyDescent="0.25">
      <c r="A49" s="82" t="s">
        <v>59</v>
      </c>
      <c r="B49" s="83"/>
      <c r="C49" s="31">
        <f>(C48*100)/E48</f>
        <v>51.953125</v>
      </c>
      <c r="D49" s="31">
        <f>(D48*100)/E48</f>
        <v>48.046875</v>
      </c>
      <c r="E49" s="30"/>
      <c r="F49" s="29"/>
      <c r="G49" s="31"/>
      <c r="H49" s="31"/>
    </row>
    <row r="50" spans="1:8" ht="19.5" customHeight="1" x14ac:dyDescent="0.25">
      <c r="A50" s="82" t="s">
        <v>61</v>
      </c>
      <c r="B50" s="83"/>
      <c r="C50" s="32">
        <f>(E2*2)</f>
        <v>1800</v>
      </c>
      <c r="D50" s="33"/>
      <c r="E50" s="30"/>
      <c r="F50" s="13"/>
      <c r="G50" s="38"/>
      <c r="H50" s="38">
        <f>(E48*100)/C50</f>
        <v>99.555555555555557</v>
      </c>
    </row>
    <row r="51" spans="1:8" s="35" customFormat="1" ht="21.75" customHeight="1" x14ac:dyDescent="0.25">
      <c r="A51" s="82" t="s">
        <v>60</v>
      </c>
      <c r="B51" s="83"/>
      <c r="C51" s="29"/>
      <c r="D51" s="29"/>
      <c r="E51" s="29"/>
      <c r="F51" s="13"/>
      <c r="G51" s="13"/>
      <c r="H51" s="34">
        <f>(E48*100)/H48</f>
        <v>11.579967689822293</v>
      </c>
    </row>
    <row r="52" spans="1:8" s="35" customFormat="1" ht="21.75" customHeight="1" x14ac:dyDescent="0.25">
      <c r="A52" s="36" t="s">
        <v>65</v>
      </c>
      <c r="B52" s="37"/>
      <c r="C52" s="32">
        <f>C50</f>
        <v>1800</v>
      </c>
      <c r="D52" s="29"/>
      <c r="E52" s="29"/>
      <c r="F52" s="13"/>
      <c r="G52" s="13"/>
      <c r="H52" s="38">
        <f>(C52*100)/H48</f>
        <v>11.631663974151857</v>
      </c>
    </row>
  </sheetData>
  <mergeCells count="24">
    <mergeCell ref="G3:G4"/>
    <mergeCell ref="E3:E4"/>
    <mergeCell ref="A15:A17"/>
    <mergeCell ref="A18:A24"/>
    <mergeCell ref="A50:B50"/>
    <mergeCell ref="A51:B51"/>
    <mergeCell ref="A49:B49"/>
    <mergeCell ref="A48:B48"/>
    <mergeCell ref="F3:F4"/>
    <mergeCell ref="A2:C2"/>
    <mergeCell ref="A3:A4"/>
    <mergeCell ref="B3:B4"/>
    <mergeCell ref="C3:D3"/>
    <mergeCell ref="A44:A47"/>
    <mergeCell ref="A25:A39"/>
    <mergeCell ref="A40:A43"/>
    <mergeCell ref="A5:A14"/>
    <mergeCell ref="H40:H43"/>
    <mergeCell ref="H44:H47"/>
    <mergeCell ref="H3:H4"/>
    <mergeCell ref="H5:H14"/>
    <mergeCell ref="H15:H17"/>
    <mergeCell ref="H18:H24"/>
    <mergeCell ref="H25:H3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zoomScale="90" zoomScaleNormal="90" workbookViewId="0">
      <selection activeCell="C3" sqref="C3:D3"/>
    </sheetView>
  </sheetViews>
  <sheetFormatPr baseColWidth="10" defaultRowHeight="15" x14ac:dyDescent="0.25"/>
  <cols>
    <col min="1" max="1" width="18.7109375" style="14" customWidth="1"/>
    <col min="2" max="2" width="56.5703125" style="14" customWidth="1"/>
    <col min="3" max="4" width="11.42578125" style="39"/>
    <col min="5" max="5" width="17.42578125" style="40" customWidth="1"/>
    <col min="6" max="6" width="13" style="35" customWidth="1"/>
    <col min="7" max="8" width="18.140625" style="35" customWidth="1"/>
    <col min="9" max="16384" width="11.42578125" style="14"/>
  </cols>
  <sheetData>
    <row r="2" spans="1:8" ht="15" customHeight="1" x14ac:dyDescent="0.25">
      <c r="A2" s="84" t="s">
        <v>52</v>
      </c>
      <c r="B2" s="85"/>
      <c r="C2" s="85"/>
      <c r="D2" s="68"/>
      <c r="E2" s="98">
        <v>1100</v>
      </c>
      <c r="F2" s="97"/>
      <c r="G2" s="97"/>
      <c r="H2" s="97"/>
    </row>
    <row r="3" spans="1:8" ht="41.25" customHeight="1" x14ac:dyDescent="0.25">
      <c r="A3" s="80" t="s">
        <v>0</v>
      </c>
      <c r="B3" s="80" t="s">
        <v>1</v>
      </c>
      <c r="C3" s="87" t="s">
        <v>55</v>
      </c>
      <c r="D3" s="88"/>
      <c r="E3" s="80" t="s">
        <v>63</v>
      </c>
      <c r="F3" s="80" t="s">
        <v>57</v>
      </c>
      <c r="G3" s="80" t="s">
        <v>58</v>
      </c>
      <c r="H3" s="80" t="s">
        <v>62</v>
      </c>
    </row>
    <row r="4" spans="1:8" ht="27.75" customHeight="1" x14ac:dyDescent="0.25">
      <c r="A4" s="86"/>
      <c r="B4" s="86"/>
      <c r="C4" s="15" t="s">
        <v>53</v>
      </c>
      <c r="D4" s="15" t="s">
        <v>54</v>
      </c>
      <c r="E4" s="86"/>
      <c r="F4" s="81"/>
      <c r="G4" s="81"/>
      <c r="H4" s="81"/>
    </row>
    <row r="5" spans="1:8" x14ac:dyDescent="0.25">
      <c r="A5" s="71" t="s">
        <v>2</v>
      </c>
      <c r="B5" s="16" t="s">
        <v>7</v>
      </c>
      <c r="C5" s="17"/>
      <c r="D5" s="17"/>
      <c r="E5" s="12"/>
      <c r="F5" s="18">
        <f>E6+E8</f>
        <v>346</v>
      </c>
      <c r="G5" s="41">
        <f>(F5*100)/F48</f>
        <v>14.025131738954196</v>
      </c>
      <c r="H5" s="77"/>
    </row>
    <row r="6" spans="1:8" x14ac:dyDescent="0.25">
      <c r="A6" s="71"/>
      <c r="B6" s="21" t="s">
        <v>8</v>
      </c>
      <c r="C6" s="17">
        <f>'[4]2015 P 1 '!$L$5+'[5]2015-P-2'!$J$5</f>
        <v>55</v>
      </c>
      <c r="D6" s="17">
        <f>'[4]2015 P 1 '!$L$3+'[5]2015-P-2'!$J$3</f>
        <v>63</v>
      </c>
      <c r="E6" s="12">
        <f>C6+D6</f>
        <v>118</v>
      </c>
      <c r="F6" s="22"/>
      <c r="G6" s="23"/>
      <c r="H6" s="78"/>
    </row>
    <row r="7" spans="1:8" x14ac:dyDescent="0.25">
      <c r="A7" s="71"/>
      <c r="B7" s="16" t="s">
        <v>9</v>
      </c>
      <c r="C7" s="17"/>
      <c r="D7" s="17"/>
      <c r="E7" s="12"/>
      <c r="F7" s="22"/>
      <c r="G7" s="23"/>
      <c r="H7" s="78"/>
    </row>
    <row r="8" spans="1:8" x14ac:dyDescent="0.25">
      <c r="A8" s="71"/>
      <c r="B8" s="21" t="s">
        <v>10</v>
      </c>
      <c r="C8" s="17">
        <f>'[4]2015 P 1 '!$L$169+'[5]2015-P-2'!$J$162</f>
        <v>116</v>
      </c>
      <c r="D8" s="17">
        <f>'[4]2015 P 1 '!$L$167+'[5]2015-P-2'!$J$160</f>
        <v>112</v>
      </c>
      <c r="E8" s="12">
        <f>C8+D8</f>
        <v>228</v>
      </c>
      <c r="F8" s="22"/>
      <c r="G8" s="23"/>
      <c r="H8" s="78"/>
    </row>
    <row r="9" spans="1:8" x14ac:dyDescent="0.25">
      <c r="A9" s="71"/>
      <c r="B9" s="3" t="s">
        <v>45</v>
      </c>
      <c r="C9" s="11"/>
      <c r="D9" s="11"/>
      <c r="E9" s="24"/>
      <c r="F9" s="22"/>
      <c r="G9" s="23"/>
      <c r="H9" s="78"/>
    </row>
    <row r="10" spans="1:8" x14ac:dyDescent="0.25">
      <c r="A10" s="71"/>
      <c r="B10" s="3" t="s">
        <v>46</v>
      </c>
      <c r="C10" s="11"/>
      <c r="D10" s="11"/>
      <c r="E10" s="24"/>
      <c r="F10" s="22"/>
      <c r="G10" s="23"/>
      <c r="H10" s="78"/>
    </row>
    <row r="11" spans="1:8" x14ac:dyDescent="0.25">
      <c r="A11" s="71"/>
      <c r="B11" s="3" t="s">
        <v>47</v>
      </c>
      <c r="C11" s="11"/>
      <c r="D11" s="11"/>
      <c r="E11" s="24"/>
      <c r="F11" s="22"/>
      <c r="G11" s="23"/>
      <c r="H11" s="78"/>
    </row>
    <row r="12" spans="1:8" x14ac:dyDescent="0.25">
      <c r="A12" s="71"/>
      <c r="B12" s="3" t="s">
        <v>48</v>
      </c>
      <c r="C12" s="11"/>
      <c r="D12" s="11"/>
      <c r="E12" s="24"/>
      <c r="F12" s="22"/>
      <c r="G12" s="23"/>
      <c r="H12" s="78"/>
    </row>
    <row r="13" spans="1:8" x14ac:dyDescent="0.25">
      <c r="A13" s="71"/>
      <c r="B13" s="16" t="s">
        <v>11</v>
      </c>
      <c r="C13" s="17"/>
      <c r="D13" s="17"/>
      <c r="E13" s="12"/>
      <c r="F13" s="22"/>
      <c r="G13" s="23"/>
      <c r="H13" s="78"/>
    </row>
    <row r="14" spans="1:8" x14ac:dyDescent="0.25">
      <c r="A14" s="71"/>
      <c r="B14" s="16" t="s">
        <v>12</v>
      </c>
      <c r="C14" s="17"/>
      <c r="D14" s="17"/>
      <c r="E14" s="12"/>
      <c r="F14" s="25"/>
      <c r="G14" s="26"/>
      <c r="H14" s="79"/>
    </row>
    <row r="15" spans="1:8" x14ac:dyDescent="0.25">
      <c r="A15" s="71" t="s">
        <v>3</v>
      </c>
      <c r="B15" s="21" t="s">
        <v>13</v>
      </c>
      <c r="C15" s="17">
        <f>'[4]2015 P 1 '!$L$70+'[5]2015-P-2'!$J$60</f>
        <v>85</v>
      </c>
      <c r="D15" s="17">
        <f>'[4]2015 P 1 '!$L$68+'[5]2015-P-2'!$J$58</f>
        <v>114</v>
      </c>
      <c r="E15" s="12">
        <f>C15+D15</f>
        <v>199</v>
      </c>
      <c r="F15" s="18">
        <f>E15+E16</f>
        <v>294</v>
      </c>
      <c r="G15" s="41">
        <f>(F15*100)/F48</f>
        <v>11.917308471828131</v>
      </c>
      <c r="H15" s="77"/>
    </row>
    <row r="16" spans="1:8" x14ac:dyDescent="0.25">
      <c r="A16" s="71"/>
      <c r="B16" s="21" t="s">
        <v>14</v>
      </c>
      <c r="C16" s="17">
        <f>'[4]2015 P 1 '!$L$1180+'[5]2015-P-2'!$J$1178</f>
        <v>48</v>
      </c>
      <c r="D16" s="17">
        <f>'[4]2015 P 1 '!$L$1178+'[5]2015-P-2'!$J$1176</f>
        <v>47</v>
      </c>
      <c r="E16" s="12">
        <f>C16+D16</f>
        <v>95</v>
      </c>
      <c r="F16" s="22"/>
      <c r="G16" s="23"/>
      <c r="H16" s="78"/>
    </row>
    <row r="17" spans="1:8" x14ac:dyDescent="0.25">
      <c r="A17" s="71"/>
      <c r="B17" s="16" t="s">
        <v>15</v>
      </c>
      <c r="C17" s="17"/>
      <c r="D17" s="17"/>
      <c r="E17" s="12"/>
      <c r="F17" s="25"/>
      <c r="G17" s="26"/>
      <c r="H17" s="79"/>
    </row>
    <row r="18" spans="1:8" x14ac:dyDescent="0.25">
      <c r="A18" s="71" t="s">
        <v>4</v>
      </c>
      <c r="B18" s="16" t="s">
        <v>16</v>
      </c>
      <c r="C18" s="17"/>
      <c r="D18" s="17"/>
      <c r="E18" s="12"/>
      <c r="F18" s="18">
        <f>E20+E21+E22</f>
        <v>602</v>
      </c>
      <c r="G18" s="41">
        <f>(F18*100)/F48</f>
        <v>24.402107823267126</v>
      </c>
      <c r="H18" s="77"/>
    </row>
    <row r="19" spans="1:8" x14ac:dyDescent="0.25">
      <c r="A19" s="71"/>
      <c r="B19" s="3" t="s">
        <v>37</v>
      </c>
      <c r="C19" s="11"/>
      <c r="D19" s="11"/>
      <c r="E19" s="24"/>
      <c r="F19" s="22"/>
      <c r="G19" s="23"/>
      <c r="H19" s="78"/>
    </row>
    <row r="20" spans="1:8" x14ac:dyDescent="0.25">
      <c r="A20" s="71"/>
      <c r="B20" s="27" t="s">
        <v>36</v>
      </c>
      <c r="C20" s="11">
        <f>'[4]2015 P 1 '!$L$443+'[5]2015-P-2'!$J$436</f>
        <v>209</v>
      </c>
      <c r="D20" s="11">
        <f>'[4]2015 P 1 '!$L$441+'[5]2015-P-2'!$J$434</f>
        <v>200</v>
      </c>
      <c r="E20" s="24">
        <f>C20+D20</f>
        <v>409</v>
      </c>
      <c r="F20" s="22"/>
      <c r="G20" s="23"/>
      <c r="H20" s="78"/>
    </row>
    <row r="21" spans="1:8" x14ac:dyDescent="0.25">
      <c r="A21" s="71"/>
      <c r="B21" s="21" t="s">
        <v>17</v>
      </c>
      <c r="C21" s="17">
        <f>'[4]2015 P 1 '!$L$679+'[5]2015-P-2'!$J$663</f>
        <v>132</v>
      </c>
      <c r="D21" s="17">
        <f>'[4]2015 P 1 '!$L$677+'[5]2015-P-2'!$J$661</f>
        <v>12</v>
      </c>
      <c r="E21" s="12">
        <f>C21+D21</f>
        <v>144</v>
      </c>
      <c r="F21" s="22"/>
      <c r="G21" s="23"/>
      <c r="H21" s="78"/>
    </row>
    <row r="22" spans="1:8" x14ac:dyDescent="0.25">
      <c r="A22" s="71"/>
      <c r="B22" s="21" t="s">
        <v>18</v>
      </c>
      <c r="C22" s="17">
        <f>'[4]2015 P 1 '!$L$629</f>
        <v>17</v>
      </c>
      <c r="D22" s="17">
        <f>'[4]2015 P 1 '!$L$627</f>
        <v>32</v>
      </c>
      <c r="E22" s="12">
        <f>C22+D22</f>
        <v>49</v>
      </c>
      <c r="F22" s="22"/>
      <c r="G22" s="23"/>
      <c r="H22" s="78"/>
    </row>
    <row r="23" spans="1:8" x14ac:dyDescent="0.25">
      <c r="A23" s="71"/>
      <c r="B23" s="3" t="s">
        <v>38</v>
      </c>
      <c r="C23" s="11"/>
      <c r="D23" s="11"/>
      <c r="E23" s="24"/>
      <c r="F23" s="22"/>
      <c r="G23" s="23"/>
      <c r="H23" s="78"/>
    </row>
    <row r="24" spans="1:8" x14ac:dyDescent="0.25">
      <c r="A24" s="71"/>
      <c r="B24" s="16" t="s">
        <v>19</v>
      </c>
      <c r="C24" s="17"/>
      <c r="D24" s="17"/>
      <c r="E24" s="12"/>
      <c r="F24" s="25"/>
      <c r="G24" s="26"/>
      <c r="H24" s="79"/>
    </row>
    <row r="25" spans="1:8" x14ac:dyDescent="0.25">
      <c r="A25" s="71" t="s">
        <v>5</v>
      </c>
      <c r="B25" s="16" t="s">
        <v>20</v>
      </c>
      <c r="C25" s="17"/>
      <c r="D25" s="17"/>
      <c r="E25" s="12"/>
      <c r="F25" s="18">
        <f>E26+E27+E28+E32+E33+E34+E36</f>
        <v>372</v>
      </c>
      <c r="G25" s="41">
        <f>(F25*100)/F48</f>
        <v>15.079043372517228</v>
      </c>
      <c r="H25" s="77"/>
    </row>
    <row r="26" spans="1:8" x14ac:dyDescent="0.25">
      <c r="A26" s="71"/>
      <c r="B26" s="21" t="s">
        <v>21</v>
      </c>
      <c r="C26" s="17">
        <f>'[4]2015 P 1 '!$L$740+'[5]2015-P-2'!$J$731</f>
        <v>17</v>
      </c>
      <c r="D26" s="17">
        <f>'[4]2015 P 1 '!$L$738+'[5]2015-P-2'!$J$729</f>
        <v>13</v>
      </c>
      <c r="E26" s="12">
        <f>C26+D26</f>
        <v>30</v>
      </c>
      <c r="F26" s="22"/>
      <c r="G26" s="23"/>
      <c r="H26" s="78"/>
    </row>
    <row r="27" spans="1:8" x14ac:dyDescent="0.25">
      <c r="A27" s="71"/>
      <c r="B27" s="16" t="s">
        <v>22</v>
      </c>
      <c r="C27" s="17"/>
      <c r="D27" s="17"/>
      <c r="E27" s="12"/>
      <c r="F27" s="22"/>
      <c r="G27" s="23"/>
      <c r="H27" s="78"/>
    </row>
    <row r="28" spans="1:8" x14ac:dyDescent="0.25">
      <c r="A28" s="71"/>
      <c r="B28" s="21" t="s">
        <v>23</v>
      </c>
      <c r="C28" s="17">
        <f>'[4]2015 P 1 '!$L$881+'[5]2015-P-2'!$J$880</f>
        <v>45</v>
      </c>
      <c r="D28" s="17">
        <f>'[4]2015 P 1 '!$L$879</f>
        <v>6</v>
      </c>
      <c r="E28" s="12">
        <f>C28+D28</f>
        <v>51</v>
      </c>
      <c r="F28" s="22"/>
      <c r="G28" s="23"/>
      <c r="H28" s="78"/>
    </row>
    <row r="29" spans="1:8" x14ac:dyDescent="0.25">
      <c r="A29" s="71"/>
      <c r="B29" s="16" t="s">
        <v>24</v>
      </c>
      <c r="C29" s="17"/>
      <c r="D29" s="17"/>
      <c r="E29" s="12"/>
      <c r="F29" s="22"/>
      <c r="G29" s="23"/>
      <c r="H29" s="78"/>
    </row>
    <row r="30" spans="1:8" x14ac:dyDescent="0.25">
      <c r="A30" s="71"/>
      <c r="B30" s="16" t="s">
        <v>25</v>
      </c>
      <c r="C30" s="17"/>
      <c r="D30" s="17"/>
      <c r="E30" s="12"/>
      <c r="F30" s="22"/>
      <c r="G30" s="23"/>
      <c r="H30" s="78"/>
    </row>
    <row r="31" spans="1:8" x14ac:dyDescent="0.25">
      <c r="A31" s="71"/>
      <c r="B31" s="3" t="s">
        <v>39</v>
      </c>
      <c r="C31" s="11"/>
      <c r="D31" s="11"/>
      <c r="E31" s="24"/>
      <c r="F31" s="22"/>
      <c r="G31" s="23"/>
      <c r="H31" s="78"/>
    </row>
    <row r="32" spans="1:8" x14ac:dyDescent="0.25">
      <c r="A32" s="71"/>
      <c r="B32" s="3" t="s">
        <v>40</v>
      </c>
      <c r="C32" s="11"/>
      <c r="D32" s="11"/>
      <c r="E32" s="24"/>
      <c r="F32" s="22"/>
      <c r="G32" s="23"/>
      <c r="H32" s="78"/>
    </row>
    <row r="33" spans="1:8" x14ac:dyDescent="0.25">
      <c r="A33" s="71"/>
      <c r="B33" s="27" t="s">
        <v>41</v>
      </c>
      <c r="C33" s="11">
        <f>'[4]2015 P 1 '!$L$778+'[5]2015-P-2'!$J$768</f>
        <v>65</v>
      </c>
      <c r="D33" s="11">
        <f>'[4]2015 P 1 '!$L$776+'[5]2015-P-2'!$J$766</f>
        <v>117</v>
      </c>
      <c r="E33" s="24">
        <f>C33+D33</f>
        <v>182</v>
      </c>
      <c r="F33" s="22"/>
      <c r="G33" s="23"/>
      <c r="H33" s="78"/>
    </row>
    <row r="34" spans="1:8" x14ac:dyDescent="0.25">
      <c r="A34" s="71"/>
      <c r="B34" s="27" t="s">
        <v>42</v>
      </c>
      <c r="C34" s="11">
        <f>'[4]2015 P 1 '!$L$866+'[5]2015-P-2'!$J$768</f>
        <v>37</v>
      </c>
      <c r="D34" s="11">
        <f>'[4]2015 P 1 '!$L$864+'[5]2015-P-2'!$J$766</f>
        <v>72</v>
      </c>
      <c r="E34" s="24">
        <f>C34+D34</f>
        <v>109</v>
      </c>
      <c r="F34" s="22"/>
      <c r="G34" s="23"/>
      <c r="H34" s="78"/>
    </row>
    <row r="35" spans="1:8" x14ac:dyDescent="0.25">
      <c r="A35" s="71"/>
      <c r="B35" s="3" t="s">
        <v>43</v>
      </c>
      <c r="C35" s="11"/>
      <c r="D35" s="11"/>
      <c r="E35" s="24"/>
      <c r="F35" s="22"/>
      <c r="G35" s="23"/>
      <c r="H35" s="78"/>
    </row>
    <row r="36" spans="1:8" x14ac:dyDescent="0.25">
      <c r="A36" s="71"/>
      <c r="B36" s="3" t="s">
        <v>44</v>
      </c>
      <c r="C36" s="11"/>
      <c r="D36" s="11"/>
      <c r="E36" s="24"/>
      <c r="F36" s="22"/>
      <c r="G36" s="23"/>
      <c r="H36" s="78"/>
    </row>
    <row r="37" spans="1:8" x14ac:dyDescent="0.25">
      <c r="A37" s="71"/>
      <c r="B37" s="16" t="s">
        <v>26</v>
      </c>
      <c r="C37" s="17"/>
      <c r="D37" s="17"/>
      <c r="E37" s="12"/>
      <c r="F37" s="22"/>
      <c r="G37" s="23"/>
      <c r="H37" s="78"/>
    </row>
    <row r="38" spans="1:8" x14ac:dyDescent="0.25">
      <c r="A38" s="71"/>
      <c r="B38" s="16" t="s">
        <v>27</v>
      </c>
      <c r="C38" s="17"/>
      <c r="D38" s="17"/>
      <c r="E38" s="12"/>
      <c r="F38" s="22"/>
      <c r="G38" s="23"/>
      <c r="H38" s="78"/>
    </row>
    <row r="39" spans="1:8" x14ac:dyDescent="0.25">
      <c r="A39" s="71"/>
      <c r="B39" s="16" t="s">
        <v>28</v>
      </c>
      <c r="C39" s="17"/>
      <c r="D39" s="17"/>
      <c r="E39" s="12"/>
      <c r="F39" s="25"/>
      <c r="G39" s="26"/>
      <c r="H39" s="79"/>
    </row>
    <row r="40" spans="1:8" x14ac:dyDescent="0.25">
      <c r="A40" s="71" t="s">
        <v>6</v>
      </c>
      <c r="B40" s="16" t="s">
        <v>29</v>
      </c>
      <c r="C40" s="17">
        <f>'[4]2015 P 1 '!$L$912+'[5]2015-P-2'!$J$907</f>
        <v>306</v>
      </c>
      <c r="D40" s="17">
        <f>'[4]2015 P 1 '!$L$910+'[5]2015-P-2'!$J$905</f>
        <v>231</v>
      </c>
      <c r="E40" s="12">
        <f>C40+D40</f>
        <v>537</v>
      </c>
      <c r="F40" s="18">
        <f>E40</f>
        <v>537</v>
      </c>
      <c r="G40" s="41">
        <f>(F40*100)/F48</f>
        <v>21.767328739359545</v>
      </c>
      <c r="H40" s="77"/>
    </row>
    <row r="41" spans="1:8" x14ac:dyDescent="0.25">
      <c r="A41" s="71"/>
      <c r="B41" s="16" t="s">
        <v>30</v>
      </c>
      <c r="C41" s="17"/>
      <c r="D41" s="17"/>
      <c r="E41" s="12"/>
      <c r="F41" s="22"/>
      <c r="G41" s="23"/>
      <c r="H41" s="78"/>
    </row>
    <row r="42" spans="1:8" x14ac:dyDescent="0.25">
      <c r="A42" s="71"/>
      <c r="B42" s="16" t="s">
        <v>31</v>
      </c>
      <c r="C42" s="17"/>
      <c r="D42" s="17"/>
      <c r="E42" s="12"/>
      <c r="F42" s="22"/>
      <c r="G42" s="23"/>
      <c r="H42" s="78"/>
    </row>
    <row r="43" spans="1:8" x14ac:dyDescent="0.25">
      <c r="A43" s="71"/>
      <c r="B43" s="16" t="s">
        <v>32</v>
      </c>
      <c r="C43" s="17"/>
      <c r="D43" s="17"/>
      <c r="E43" s="12"/>
      <c r="F43" s="25"/>
      <c r="G43" s="26"/>
      <c r="H43" s="79"/>
    </row>
    <row r="44" spans="1:8" x14ac:dyDescent="0.25">
      <c r="A44" s="71" t="s">
        <v>35</v>
      </c>
      <c r="B44" s="16" t="s">
        <v>33</v>
      </c>
      <c r="C44" s="17"/>
      <c r="D44" s="17"/>
      <c r="E44" s="12"/>
      <c r="F44" s="18">
        <f>E45</f>
        <v>316</v>
      </c>
      <c r="G44" s="41">
        <f>(F44*100)/F48</f>
        <v>12.809079854073774</v>
      </c>
      <c r="H44" s="77"/>
    </row>
    <row r="45" spans="1:8" x14ac:dyDescent="0.25">
      <c r="A45" s="71"/>
      <c r="B45" s="21" t="s">
        <v>34</v>
      </c>
      <c r="C45" s="17">
        <f>'[4]2015 P 1 '!$L$282+'[5]2015-P-2'!$J$279</f>
        <v>133</v>
      </c>
      <c r="D45" s="17">
        <f>'[4]2015 P 1 '!$L$280+'[5]2015-P-2'!$J$277</f>
        <v>183</v>
      </c>
      <c r="E45" s="12">
        <f>C45+D45</f>
        <v>316</v>
      </c>
      <c r="F45" s="22"/>
      <c r="G45" s="23"/>
      <c r="H45" s="78"/>
    </row>
    <row r="46" spans="1:8" x14ac:dyDescent="0.25">
      <c r="A46" s="71"/>
      <c r="B46" s="3" t="s">
        <v>49</v>
      </c>
      <c r="C46" s="11"/>
      <c r="D46" s="11"/>
      <c r="E46" s="24"/>
      <c r="F46" s="22"/>
      <c r="G46" s="23"/>
      <c r="H46" s="78"/>
    </row>
    <row r="47" spans="1:8" x14ac:dyDescent="0.25">
      <c r="A47" s="71"/>
      <c r="B47" s="3" t="s">
        <v>50</v>
      </c>
      <c r="C47" s="11"/>
      <c r="D47" s="11"/>
      <c r="E47" s="24"/>
      <c r="F47" s="25"/>
      <c r="G47" s="26"/>
      <c r="H47" s="79"/>
    </row>
    <row r="48" spans="1:8" s="35" customFormat="1" x14ac:dyDescent="0.25">
      <c r="A48" s="82" t="s">
        <v>56</v>
      </c>
      <c r="B48" s="83"/>
      <c r="C48" s="29">
        <f>SUM(C6:C47)</f>
        <v>1265</v>
      </c>
      <c r="D48" s="29">
        <f>SUM(D6:D47)</f>
        <v>1202</v>
      </c>
      <c r="E48" s="29">
        <f>SUM(E5:E47)</f>
        <v>2467</v>
      </c>
      <c r="F48" s="29">
        <f>F44+F40+F25+F18+F15+F5</f>
        <v>2467</v>
      </c>
      <c r="G48" s="31">
        <f>G5+G15+G18+G25+G40+G44</f>
        <v>100</v>
      </c>
      <c r="H48" s="29">
        <v>16876</v>
      </c>
    </row>
    <row r="49" spans="1:8" x14ac:dyDescent="0.25">
      <c r="A49" s="82" t="s">
        <v>59</v>
      </c>
      <c r="B49" s="83"/>
      <c r="C49" s="31">
        <f>(C48*100)/E48</f>
        <v>51.276854479124445</v>
      </c>
      <c r="D49" s="31">
        <f>(D48*100)/E48</f>
        <v>48.723145520875555</v>
      </c>
      <c r="E49" s="30"/>
      <c r="F49" s="29"/>
      <c r="G49" s="31"/>
      <c r="H49" s="31"/>
    </row>
    <row r="50" spans="1:8" ht="24.75" customHeight="1" x14ac:dyDescent="0.25">
      <c r="A50" s="82" t="s">
        <v>61</v>
      </c>
      <c r="B50" s="83"/>
      <c r="C50" s="32">
        <f>E2*2</f>
        <v>2200</v>
      </c>
      <c r="D50" s="33"/>
      <c r="E50" s="31"/>
      <c r="F50" s="13"/>
      <c r="G50" s="34"/>
      <c r="H50" s="34">
        <f>(E48*100)/C50</f>
        <v>112.13636363636364</v>
      </c>
    </row>
    <row r="51" spans="1:8" s="35" customFormat="1" ht="21.75" customHeight="1" x14ac:dyDescent="0.25">
      <c r="A51" s="82" t="s">
        <v>60</v>
      </c>
      <c r="B51" s="83"/>
      <c r="C51" s="29"/>
      <c r="D51" s="29"/>
      <c r="E51" s="29"/>
      <c r="F51" s="13"/>
      <c r="G51" s="13"/>
      <c r="H51" s="34">
        <f>(E48*100)/H48</f>
        <v>14.61839298411946</v>
      </c>
    </row>
    <row r="52" spans="1:8" s="35" customFormat="1" ht="21.75" customHeight="1" x14ac:dyDescent="0.25">
      <c r="A52" s="36" t="s">
        <v>65</v>
      </c>
      <c r="B52" s="37"/>
      <c r="C52" s="32">
        <f>C50</f>
        <v>2200</v>
      </c>
      <c r="D52" s="29"/>
      <c r="E52" s="29"/>
      <c r="F52" s="13"/>
      <c r="G52" s="13"/>
      <c r="H52" s="38">
        <f>(C52*100)/H48</f>
        <v>13.036264517658212</v>
      </c>
    </row>
  </sheetData>
  <mergeCells count="24">
    <mergeCell ref="G3:G4"/>
    <mergeCell ref="E3:E4"/>
    <mergeCell ref="A15:A17"/>
    <mergeCell ref="A18:A24"/>
    <mergeCell ref="A50:B50"/>
    <mergeCell ref="A51:B51"/>
    <mergeCell ref="A49:B49"/>
    <mergeCell ref="A48:B48"/>
    <mergeCell ref="F3:F4"/>
    <mergeCell ref="A2:C2"/>
    <mergeCell ref="A3:A4"/>
    <mergeCell ref="B3:B4"/>
    <mergeCell ref="C3:D3"/>
    <mergeCell ref="A44:A47"/>
    <mergeCell ref="A25:A39"/>
    <mergeCell ref="A40:A43"/>
    <mergeCell ref="A5:A14"/>
    <mergeCell ref="H40:H43"/>
    <mergeCell ref="H44:H47"/>
    <mergeCell ref="H3:H4"/>
    <mergeCell ref="H5:H14"/>
    <mergeCell ref="H15:H17"/>
    <mergeCell ref="H18:H24"/>
    <mergeCell ref="H25:H3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59" sqref="B59"/>
    </sheetView>
  </sheetViews>
  <sheetFormatPr baseColWidth="10" defaultRowHeight="15" x14ac:dyDescent="0.25"/>
  <cols>
    <col min="1" max="1" width="19.140625" style="14" customWidth="1"/>
    <col min="2" max="2" width="67.140625" style="14" customWidth="1"/>
    <col min="3" max="4" width="11.42578125" style="39"/>
    <col min="5" max="5" width="13.7109375" style="40" bestFit="1" customWidth="1"/>
    <col min="6" max="6" width="13.140625" style="35" customWidth="1"/>
    <col min="7" max="7" width="12.140625" style="35" customWidth="1"/>
    <col min="8" max="8" width="14.5703125" style="35" customWidth="1"/>
    <col min="9" max="16384" width="11.42578125" style="14"/>
  </cols>
  <sheetData>
    <row r="2" spans="1:9" ht="15" customHeight="1" x14ac:dyDescent="0.25">
      <c r="A2" s="84" t="s">
        <v>52</v>
      </c>
      <c r="B2" s="85"/>
      <c r="C2" s="85"/>
      <c r="D2" s="93"/>
      <c r="E2" s="98">
        <v>1200</v>
      </c>
      <c r="F2" s="97"/>
      <c r="G2" s="97"/>
      <c r="H2" s="97"/>
    </row>
    <row r="3" spans="1:9" ht="46.5" customHeight="1" x14ac:dyDescent="0.25">
      <c r="A3" s="80" t="s">
        <v>0</v>
      </c>
      <c r="B3" s="80" t="s">
        <v>1</v>
      </c>
      <c r="C3" s="87" t="s">
        <v>55</v>
      </c>
      <c r="D3" s="88"/>
      <c r="E3" s="80" t="s">
        <v>63</v>
      </c>
      <c r="F3" s="80" t="s">
        <v>57</v>
      </c>
      <c r="G3" s="80" t="s">
        <v>58</v>
      </c>
      <c r="H3" s="80" t="s">
        <v>62</v>
      </c>
    </row>
    <row r="4" spans="1:9" x14ac:dyDescent="0.25">
      <c r="A4" s="86"/>
      <c r="B4" s="86"/>
      <c r="C4" s="15" t="s">
        <v>53</v>
      </c>
      <c r="D4" s="15" t="s">
        <v>54</v>
      </c>
      <c r="E4" s="86"/>
      <c r="F4" s="81"/>
      <c r="G4" s="81"/>
      <c r="H4" s="81"/>
    </row>
    <row r="5" spans="1:9" ht="20.25" customHeight="1" x14ac:dyDescent="0.25">
      <c r="A5" s="71" t="s">
        <v>2</v>
      </c>
      <c r="B5" s="16" t="s">
        <v>7</v>
      </c>
      <c r="C5" s="17"/>
      <c r="D5" s="17"/>
      <c r="E5" s="12"/>
      <c r="F5" s="18">
        <f>E6+E8</f>
        <v>292</v>
      </c>
      <c r="G5" s="19">
        <f>(F5*100)/F48</f>
        <v>14.37007874015748</v>
      </c>
      <c r="H5" s="77"/>
      <c r="I5" s="20">
        <f>(F5/F48)*100</f>
        <v>14.37007874015748</v>
      </c>
    </row>
    <row r="6" spans="1:9" x14ac:dyDescent="0.25">
      <c r="A6" s="71"/>
      <c r="B6" s="21" t="s">
        <v>8</v>
      </c>
      <c r="C6" s="17">
        <f>'[6]LISTADO ADMITIDOS I-2016'!$L$4+'[7]LISTADO DE ADMITIDOS PARA EL SE'!$J$5</f>
        <v>42</v>
      </c>
      <c r="D6" s="17">
        <f>'[6]LISTADO ADMITIDOS I-2016'!$L$2+'[7]LISTADO DE ADMITIDOS PARA EL SE'!$J$3</f>
        <v>47</v>
      </c>
      <c r="E6" s="12">
        <f>C6+D6</f>
        <v>89</v>
      </c>
      <c r="F6" s="22"/>
      <c r="G6" s="23"/>
      <c r="H6" s="78"/>
    </row>
    <row r="7" spans="1:9" x14ac:dyDescent="0.25">
      <c r="A7" s="71"/>
      <c r="B7" s="16" t="s">
        <v>9</v>
      </c>
      <c r="C7" s="17"/>
      <c r="D7" s="17"/>
      <c r="E7" s="12"/>
      <c r="F7" s="22"/>
      <c r="G7" s="23"/>
      <c r="H7" s="78"/>
    </row>
    <row r="8" spans="1:9" ht="20.25" customHeight="1" x14ac:dyDescent="0.25">
      <c r="A8" s="71"/>
      <c r="B8" s="21" t="s">
        <v>10</v>
      </c>
      <c r="C8" s="17">
        <f>'[6]LISTADO ADMITIDOS I-2016'!$L$149+'[7]LISTADO DE ADMITIDOS PARA EL SE'!$J$135</f>
        <v>98</v>
      </c>
      <c r="D8" s="17">
        <f>'[6]LISTADO ADMITIDOS I-2016'!$L$147+'[7]LISTADO DE ADMITIDOS PARA EL SE'!$J$133</f>
        <v>105</v>
      </c>
      <c r="E8" s="12">
        <f>C8+D8</f>
        <v>203</v>
      </c>
      <c r="F8" s="22"/>
      <c r="G8" s="23"/>
      <c r="H8" s="78"/>
    </row>
    <row r="9" spans="1:9" x14ac:dyDescent="0.25">
      <c r="A9" s="71"/>
      <c r="B9" s="3" t="s">
        <v>45</v>
      </c>
      <c r="C9" s="11"/>
      <c r="D9" s="11"/>
      <c r="E9" s="24"/>
      <c r="F9" s="22"/>
      <c r="G9" s="23"/>
      <c r="H9" s="78"/>
    </row>
    <row r="10" spans="1:9" x14ac:dyDescent="0.25">
      <c r="A10" s="71"/>
      <c r="B10" s="3" t="s">
        <v>46</v>
      </c>
      <c r="C10" s="11"/>
      <c r="D10" s="11"/>
      <c r="E10" s="24"/>
      <c r="F10" s="22"/>
      <c r="G10" s="23"/>
      <c r="H10" s="78"/>
    </row>
    <row r="11" spans="1:9" x14ac:dyDescent="0.25">
      <c r="A11" s="71"/>
      <c r="B11" s="3" t="s">
        <v>47</v>
      </c>
      <c r="C11" s="11"/>
      <c r="D11" s="11"/>
      <c r="E11" s="24"/>
      <c r="F11" s="22"/>
      <c r="G11" s="23"/>
      <c r="H11" s="78"/>
    </row>
    <row r="12" spans="1:9" x14ac:dyDescent="0.25">
      <c r="A12" s="71"/>
      <c r="B12" s="3" t="s">
        <v>48</v>
      </c>
      <c r="C12" s="11"/>
      <c r="D12" s="11"/>
      <c r="E12" s="24"/>
      <c r="F12" s="22"/>
      <c r="G12" s="23"/>
      <c r="H12" s="78"/>
    </row>
    <row r="13" spans="1:9" x14ac:dyDescent="0.25">
      <c r="A13" s="71"/>
      <c r="B13" s="16" t="s">
        <v>11</v>
      </c>
      <c r="C13" s="17"/>
      <c r="D13" s="17"/>
      <c r="E13" s="12"/>
      <c r="F13" s="22"/>
      <c r="G13" s="23"/>
      <c r="H13" s="78"/>
    </row>
    <row r="14" spans="1:9" x14ac:dyDescent="0.25">
      <c r="A14" s="71"/>
      <c r="B14" s="16" t="s">
        <v>12</v>
      </c>
      <c r="C14" s="17"/>
      <c r="D14" s="17"/>
      <c r="E14" s="12"/>
      <c r="F14" s="25"/>
      <c r="G14" s="26"/>
      <c r="H14" s="79"/>
    </row>
    <row r="15" spans="1:9" x14ac:dyDescent="0.25">
      <c r="A15" s="71" t="s">
        <v>3</v>
      </c>
      <c r="B15" s="21" t="s">
        <v>13</v>
      </c>
      <c r="C15" s="17">
        <f>'[6]LISTADO ADMITIDOS I-2016'!$L$53+'[7]LISTADO DE ADMITIDOS PARA EL SE'!$J$48</f>
        <v>74</v>
      </c>
      <c r="D15" s="17">
        <f>'[6]LISTADO ADMITIDOS I-2016'!$L$51+'[7]LISTADO DE ADMITIDOS PARA EL SE'!$J$46</f>
        <v>107</v>
      </c>
      <c r="E15" s="12">
        <f>C15+D15</f>
        <v>181</v>
      </c>
      <c r="F15" s="18">
        <f>E15+E16</f>
        <v>275</v>
      </c>
      <c r="G15" s="19">
        <f>(F15*100)/F48</f>
        <v>13.533464566929133</v>
      </c>
      <c r="H15" s="77"/>
    </row>
    <row r="16" spans="1:9" x14ac:dyDescent="0.25">
      <c r="A16" s="71"/>
      <c r="B16" s="21" t="s">
        <v>14</v>
      </c>
      <c r="C16" s="17">
        <f>'[6]LISTADO ADMITIDOS I-2016'!$L$1086+'[7]LISTADO DE ADMITIDOS PARA EL SE'!$J$1061</f>
        <v>53</v>
      </c>
      <c r="D16" s="17">
        <f>'[6]LISTADO ADMITIDOS I-2016'!$L$1084+'[7]LISTADO DE ADMITIDOS PARA EL SE'!$J$1059</f>
        <v>41</v>
      </c>
      <c r="E16" s="12">
        <f>C16+D16</f>
        <v>94</v>
      </c>
      <c r="F16" s="22"/>
      <c r="G16" s="23"/>
      <c r="H16" s="78"/>
    </row>
    <row r="17" spans="1:9" x14ac:dyDescent="0.25">
      <c r="A17" s="71"/>
      <c r="B17" s="16" t="s">
        <v>15</v>
      </c>
      <c r="C17" s="17"/>
      <c r="D17" s="17"/>
      <c r="E17" s="12"/>
      <c r="F17" s="25"/>
      <c r="G17" s="26"/>
      <c r="H17" s="79"/>
    </row>
    <row r="18" spans="1:9" x14ac:dyDescent="0.25">
      <c r="A18" s="71" t="s">
        <v>4</v>
      </c>
      <c r="B18" s="16" t="s">
        <v>16</v>
      </c>
      <c r="C18" s="17"/>
      <c r="D18" s="17"/>
      <c r="E18" s="12"/>
      <c r="F18" s="18">
        <f>E20+E21+E22</f>
        <v>567</v>
      </c>
      <c r="G18" s="19">
        <f>(F18*100)/F48</f>
        <v>27.903543307086615</v>
      </c>
      <c r="H18" s="77"/>
    </row>
    <row r="19" spans="1:9" x14ac:dyDescent="0.25">
      <c r="A19" s="71"/>
      <c r="B19" s="3" t="s">
        <v>37</v>
      </c>
      <c r="C19" s="11"/>
      <c r="D19" s="11"/>
      <c r="E19" s="24"/>
      <c r="F19" s="22"/>
      <c r="G19" s="23"/>
      <c r="H19" s="78"/>
    </row>
    <row r="20" spans="1:9" x14ac:dyDescent="0.25">
      <c r="A20" s="71"/>
      <c r="B20" s="27" t="s">
        <v>36</v>
      </c>
      <c r="C20" s="11">
        <f>'[6]LISTADO ADMITIDOS I-2016'!$L$409+'[7]LISTADO DE ADMITIDOS PARA EL SE'!$J$374</f>
        <v>144</v>
      </c>
      <c r="D20" s="11">
        <f>'[6]LISTADO ADMITIDOS I-2016'!$L$407+'[7]LISTADO DE ADMITIDOS PARA EL SE'!$J$372</f>
        <v>155</v>
      </c>
      <c r="E20" s="24">
        <f>C20+D20</f>
        <v>299</v>
      </c>
      <c r="F20" s="22"/>
      <c r="G20" s="23"/>
      <c r="H20" s="78"/>
    </row>
    <row r="21" spans="1:9" x14ac:dyDescent="0.25">
      <c r="A21" s="71"/>
      <c r="B21" s="21" t="s">
        <v>17</v>
      </c>
      <c r="C21" s="17">
        <f>'[6]LISTADO ADMITIDOS I-2016'!$L$630+'[7]LISTADO DE ADMITIDOS PARA EL SE'!$J$587</f>
        <v>126</v>
      </c>
      <c r="D21" s="17">
        <f>'[6]LISTADO ADMITIDOS I-2016'!$L$628+'[7]LISTADO DE ADMITIDOS PARA EL SE'!$J$585</f>
        <v>11</v>
      </c>
      <c r="E21" s="12">
        <f>C21+D21</f>
        <v>137</v>
      </c>
      <c r="F21" s="22"/>
      <c r="G21" s="23"/>
      <c r="H21" s="78"/>
    </row>
    <row r="22" spans="1:9" x14ac:dyDescent="0.25">
      <c r="A22" s="71"/>
      <c r="B22" s="21" t="s">
        <v>18</v>
      </c>
      <c r="C22" s="17">
        <f>'[6]LISTADO ADMITIDOS I-2016'!$L$560+'[7]LISTADO DE ADMITIDOS PARA EL SE'!$J$524</f>
        <v>54</v>
      </c>
      <c r="D22" s="17">
        <f>'[6]LISTADO ADMITIDOS I-2016'!$L$558+'[7]LISTADO DE ADMITIDOS PARA EL SE'!$J$522</f>
        <v>77</v>
      </c>
      <c r="E22" s="12">
        <f>C22+D22</f>
        <v>131</v>
      </c>
      <c r="F22" s="22"/>
      <c r="G22" s="23"/>
      <c r="H22" s="78"/>
    </row>
    <row r="23" spans="1:9" x14ac:dyDescent="0.25">
      <c r="A23" s="71"/>
      <c r="B23" s="3" t="s">
        <v>38</v>
      </c>
      <c r="C23" s="11"/>
      <c r="D23" s="11"/>
      <c r="E23" s="24"/>
      <c r="F23" s="22"/>
      <c r="G23" s="23"/>
      <c r="H23" s="78"/>
    </row>
    <row r="24" spans="1:9" x14ac:dyDescent="0.25">
      <c r="A24" s="71"/>
      <c r="B24" s="16" t="s">
        <v>19</v>
      </c>
      <c r="C24" s="17"/>
      <c r="D24" s="17"/>
      <c r="E24" s="12"/>
      <c r="F24" s="25"/>
      <c r="G24" s="26"/>
      <c r="H24" s="79"/>
    </row>
    <row r="25" spans="1:9" x14ac:dyDescent="0.25">
      <c r="A25" s="71" t="s">
        <v>5</v>
      </c>
      <c r="B25" s="16" t="s">
        <v>20</v>
      </c>
      <c r="C25" s="17"/>
      <c r="D25" s="17"/>
      <c r="E25" s="12"/>
      <c r="F25" s="18">
        <f>E26+E27+E28+E32+E33+E34+E36</f>
        <v>341</v>
      </c>
      <c r="G25" s="19">
        <f>(F25*100)/F48</f>
        <v>16.781496062992126</v>
      </c>
      <c r="H25" s="77"/>
      <c r="I25" s="28"/>
    </row>
    <row r="26" spans="1:9" ht="21.75" customHeight="1" x14ac:dyDescent="0.25">
      <c r="A26" s="71"/>
      <c r="B26" s="21" t="s">
        <v>21</v>
      </c>
      <c r="C26" s="17">
        <f>'[6]LISTADO ADMITIDOS I-2016'!$L$704+'[7]LISTADO DE ADMITIDOS PARA EL SE'!$J$652</f>
        <v>24</v>
      </c>
      <c r="D26" s="17">
        <f>'[6]LISTADO ADMITIDOS I-2016'!$L$702+'[7]LISTADO DE ADMITIDOS PARA EL SE'!$J$650</f>
        <v>12</v>
      </c>
      <c r="E26" s="12">
        <f>C26+D26</f>
        <v>36</v>
      </c>
      <c r="F26" s="22"/>
      <c r="G26" s="23"/>
      <c r="H26" s="78"/>
    </row>
    <row r="27" spans="1:9" ht="32.25" customHeight="1" x14ac:dyDescent="0.25">
      <c r="A27" s="71"/>
      <c r="B27" s="21" t="s">
        <v>22</v>
      </c>
      <c r="C27" s="17">
        <f>'[6]LISTADO ADMITIDOS I-2016'!$L$723+'[7]LISTADO DE ADMITIDOS PARA EL SE'!$J$671</f>
        <v>13</v>
      </c>
      <c r="D27" s="17">
        <f>'[6]LISTADO ADMITIDOS I-2016'!$L$721+'[7]LISTADO DE ADMITIDOS PARA EL SE'!$J$669</f>
        <v>17</v>
      </c>
      <c r="E27" s="12">
        <f>C27+D27</f>
        <v>30</v>
      </c>
      <c r="F27" s="22"/>
      <c r="G27" s="23"/>
      <c r="H27" s="78"/>
    </row>
    <row r="28" spans="1:9" ht="27" customHeight="1" x14ac:dyDescent="0.25">
      <c r="A28" s="71"/>
      <c r="B28" s="21" t="s">
        <v>23</v>
      </c>
      <c r="C28" s="17">
        <f>'[6]LISTADO ADMITIDOS I-2016'!$L$822+'[7]LISTADO DE ADMITIDOS PARA EL SE'!$J$798</f>
        <v>40</v>
      </c>
      <c r="D28" s="17">
        <f>'[6]LISTADO ADMITIDOS I-2016'!$L$820+'[7]LISTADO DE ADMITIDOS PARA EL SE'!$J$796</f>
        <v>11</v>
      </c>
      <c r="E28" s="12">
        <f>C28+D28</f>
        <v>51</v>
      </c>
      <c r="F28" s="22"/>
      <c r="G28" s="23"/>
      <c r="H28" s="78"/>
    </row>
    <row r="29" spans="1:9" x14ac:dyDescent="0.25">
      <c r="A29" s="71"/>
      <c r="B29" s="16" t="s">
        <v>24</v>
      </c>
      <c r="C29" s="17"/>
      <c r="D29" s="17"/>
      <c r="E29" s="12"/>
      <c r="F29" s="22"/>
      <c r="G29" s="23"/>
      <c r="H29" s="78"/>
    </row>
    <row r="30" spans="1:9" x14ac:dyDescent="0.25">
      <c r="A30" s="71"/>
      <c r="B30" s="16" t="s">
        <v>25</v>
      </c>
      <c r="C30" s="17"/>
      <c r="D30" s="17"/>
      <c r="E30" s="12"/>
      <c r="F30" s="22"/>
      <c r="G30" s="23"/>
      <c r="H30" s="78"/>
    </row>
    <row r="31" spans="1:9" x14ac:dyDescent="0.25">
      <c r="A31" s="71"/>
      <c r="B31" s="3" t="s">
        <v>39</v>
      </c>
      <c r="C31" s="11"/>
      <c r="D31" s="11"/>
      <c r="E31" s="24"/>
      <c r="F31" s="22"/>
      <c r="G31" s="23"/>
      <c r="H31" s="78"/>
    </row>
    <row r="32" spans="1:9" x14ac:dyDescent="0.25">
      <c r="A32" s="71"/>
      <c r="B32" s="27" t="s">
        <v>40</v>
      </c>
      <c r="C32" s="11">
        <f>'[6]LISTADO ADMITIDOS I-2016'!$L$822+'[7]LISTADO DE ADMITIDOS PARA EL SE'!$J$690</f>
        <v>39</v>
      </c>
      <c r="D32" s="11">
        <f>'[6]LISTADO ADMITIDOS I-2016'!$L$721</f>
        <v>6</v>
      </c>
      <c r="E32" s="24">
        <f>C32+D32</f>
        <v>45</v>
      </c>
      <c r="F32" s="22"/>
      <c r="G32" s="23"/>
      <c r="H32" s="78"/>
    </row>
    <row r="33" spans="1:8" x14ac:dyDescent="0.25">
      <c r="A33" s="71"/>
      <c r="B33" s="27" t="s">
        <v>41</v>
      </c>
      <c r="C33" s="11">
        <f>'[6]LISTADO ADMITIDOS I-2016'!$L$736+'[7]LISTADO DE ADMITIDOS PARA EL SE'!$J$709</f>
        <v>57</v>
      </c>
      <c r="D33" s="11">
        <f>'[6]LISTADO ADMITIDOS I-2016'!$L$734+'[7]LISTADO DE ADMITIDOS PARA EL SE'!$J$707</f>
        <v>85</v>
      </c>
      <c r="E33" s="24">
        <f>C33+D33</f>
        <v>142</v>
      </c>
      <c r="F33" s="22"/>
      <c r="G33" s="23"/>
      <c r="H33" s="78"/>
    </row>
    <row r="34" spans="1:8" x14ac:dyDescent="0.25">
      <c r="A34" s="71"/>
      <c r="B34" s="27" t="s">
        <v>42</v>
      </c>
      <c r="C34" s="11">
        <f>'[6]LISTADO ADMITIDOS I-2016'!$L$806+'[7]LISTADO DE ADMITIDOS PARA EL SE'!$J$783</f>
        <v>14</v>
      </c>
      <c r="D34" s="11">
        <f>'[6]LISTADO ADMITIDOS I-2016'!$L$804+'[7]LISTADO DE ADMITIDOS PARA EL SE'!$J$781</f>
        <v>15</v>
      </c>
      <c r="E34" s="24">
        <f>C34+D34</f>
        <v>29</v>
      </c>
      <c r="F34" s="22"/>
      <c r="G34" s="23"/>
      <c r="H34" s="78"/>
    </row>
    <row r="35" spans="1:8" x14ac:dyDescent="0.25">
      <c r="A35" s="71"/>
      <c r="B35" s="3" t="s">
        <v>43</v>
      </c>
      <c r="C35" s="11"/>
      <c r="D35" s="11"/>
      <c r="E35" s="24"/>
      <c r="F35" s="22"/>
      <c r="G35" s="23"/>
      <c r="H35" s="78"/>
    </row>
    <row r="36" spans="1:8" x14ac:dyDescent="0.25">
      <c r="A36" s="71"/>
      <c r="B36" s="27" t="s">
        <v>44</v>
      </c>
      <c r="C36" s="11">
        <f>'[7]LISTADO DE ADMITIDOS PARA EL SE'!$J$1052</f>
        <v>4</v>
      </c>
      <c r="D36" s="11">
        <f>'[7]LISTADO DE ADMITIDOS PARA EL SE'!$J$1050</f>
        <v>4</v>
      </c>
      <c r="E36" s="24">
        <f>C36+D36</f>
        <v>8</v>
      </c>
      <c r="F36" s="22"/>
      <c r="G36" s="23"/>
      <c r="H36" s="78"/>
    </row>
    <row r="37" spans="1:8" x14ac:dyDescent="0.25">
      <c r="A37" s="71"/>
      <c r="B37" s="16" t="s">
        <v>26</v>
      </c>
      <c r="C37" s="17"/>
      <c r="D37" s="17"/>
      <c r="E37" s="12"/>
      <c r="F37" s="22"/>
      <c r="G37" s="23"/>
      <c r="H37" s="78"/>
    </row>
    <row r="38" spans="1:8" x14ac:dyDescent="0.25">
      <c r="A38" s="71"/>
      <c r="B38" s="16" t="s">
        <v>27</v>
      </c>
      <c r="C38" s="17"/>
      <c r="D38" s="17"/>
      <c r="E38" s="12"/>
      <c r="F38" s="22"/>
      <c r="G38" s="23"/>
      <c r="H38" s="78"/>
    </row>
    <row r="39" spans="1:8" x14ac:dyDescent="0.25">
      <c r="A39" s="71"/>
      <c r="B39" s="16" t="s">
        <v>28</v>
      </c>
      <c r="C39" s="17"/>
      <c r="D39" s="17"/>
      <c r="E39" s="12"/>
      <c r="F39" s="25"/>
      <c r="G39" s="26"/>
      <c r="H39" s="79"/>
    </row>
    <row r="40" spans="1:8" x14ac:dyDescent="0.25">
      <c r="A40" s="71" t="s">
        <v>6</v>
      </c>
      <c r="B40" s="21" t="s">
        <v>29</v>
      </c>
      <c r="C40" s="17">
        <f>'[6]LISTADO ADMITIDOS I-2016'!$L$848+'[7]LISTADO DE ADMITIDOS PARA EL SE'!$J$825</f>
        <v>262</v>
      </c>
      <c r="D40" s="17">
        <f>'[6]LISTADO ADMITIDOS I-2016'!$L$846+'[7]LISTADO DE ADMITIDOS PARA EL SE'!$J$823</f>
        <v>201</v>
      </c>
      <c r="E40" s="12">
        <f>C40+D40</f>
        <v>463</v>
      </c>
      <c r="F40" s="18">
        <f>E40</f>
        <v>463</v>
      </c>
      <c r="G40" s="19">
        <f>(F40*100)/F48</f>
        <v>22.785433070866141</v>
      </c>
      <c r="H40" s="77"/>
    </row>
    <row r="41" spans="1:8" x14ac:dyDescent="0.25">
      <c r="A41" s="71"/>
      <c r="B41" s="16" t="s">
        <v>30</v>
      </c>
      <c r="C41" s="17"/>
      <c r="D41" s="17"/>
      <c r="E41" s="12"/>
      <c r="F41" s="22"/>
      <c r="G41" s="23"/>
      <c r="H41" s="78"/>
    </row>
    <row r="42" spans="1:8" ht="24.75" customHeight="1" x14ac:dyDescent="0.25">
      <c r="A42" s="71"/>
      <c r="B42" s="16" t="s">
        <v>31</v>
      </c>
      <c r="C42" s="17"/>
      <c r="D42" s="17"/>
      <c r="E42" s="12"/>
      <c r="F42" s="22"/>
      <c r="G42" s="23"/>
      <c r="H42" s="78"/>
    </row>
    <row r="43" spans="1:8" x14ac:dyDescent="0.25">
      <c r="A43" s="71"/>
      <c r="B43" s="16" t="s">
        <v>32</v>
      </c>
      <c r="C43" s="17"/>
      <c r="D43" s="17"/>
      <c r="E43" s="12"/>
      <c r="F43" s="25"/>
      <c r="G43" s="26"/>
      <c r="H43" s="79"/>
    </row>
    <row r="44" spans="1:8" x14ac:dyDescent="0.25">
      <c r="A44" s="71" t="s">
        <v>35</v>
      </c>
      <c r="B44" s="16" t="s">
        <v>33</v>
      </c>
      <c r="C44" s="17"/>
      <c r="D44" s="17"/>
      <c r="E44" s="12"/>
      <c r="F44" s="18">
        <f>E45</f>
        <v>94</v>
      </c>
      <c r="G44" s="19">
        <f>(F44*100)/F48</f>
        <v>4.6259842519685037</v>
      </c>
      <c r="H44" s="77"/>
    </row>
    <row r="45" spans="1:8" x14ac:dyDescent="0.25">
      <c r="A45" s="71"/>
      <c r="B45" s="21" t="s">
        <v>34</v>
      </c>
      <c r="C45" s="17">
        <f>'[6]LISTADO ADMITIDOS I-2016'!$L$1086+'[7]LISTADO DE ADMITIDOS PARA EL SE'!$J$1061</f>
        <v>53</v>
      </c>
      <c r="D45" s="17">
        <f>'[6]LISTADO ADMITIDOS I-2016'!$L$1084+'[7]LISTADO DE ADMITIDOS PARA EL SE'!$J$1059</f>
        <v>41</v>
      </c>
      <c r="E45" s="12">
        <f>C45+D45</f>
        <v>94</v>
      </c>
      <c r="F45" s="22"/>
      <c r="G45" s="23"/>
      <c r="H45" s="78"/>
    </row>
    <row r="46" spans="1:8" x14ac:dyDescent="0.25">
      <c r="A46" s="71"/>
      <c r="B46" s="3" t="s">
        <v>49</v>
      </c>
      <c r="C46" s="11"/>
      <c r="D46" s="11"/>
      <c r="E46" s="24"/>
      <c r="F46" s="22"/>
      <c r="G46" s="23"/>
      <c r="H46" s="78"/>
    </row>
    <row r="47" spans="1:8" x14ac:dyDescent="0.25">
      <c r="A47" s="71"/>
      <c r="B47" s="3" t="s">
        <v>50</v>
      </c>
      <c r="C47" s="11"/>
      <c r="D47" s="11"/>
      <c r="E47" s="24"/>
      <c r="F47" s="25"/>
      <c r="G47" s="26"/>
      <c r="H47" s="79"/>
    </row>
    <row r="48" spans="1:8" x14ac:dyDescent="0.25">
      <c r="A48" s="82" t="s">
        <v>56</v>
      </c>
      <c r="B48" s="83"/>
      <c r="C48" s="29">
        <f>SUM(C6:C47)</f>
        <v>1097</v>
      </c>
      <c r="D48" s="29">
        <f>SUM(D6:D47)</f>
        <v>935</v>
      </c>
      <c r="E48" s="29">
        <f>SUM(E5:E47)</f>
        <v>2032</v>
      </c>
      <c r="F48" s="29">
        <f>F44+F40+F25+F18+F15+F5</f>
        <v>2032</v>
      </c>
      <c r="G48" s="30">
        <f>G5+G15+G18+G25+G40+G44</f>
        <v>100</v>
      </c>
      <c r="H48" s="29">
        <v>18011</v>
      </c>
    </row>
    <row r="49" spans="1:8" ht="19.5" customHeight="1" x14ac:dyDescent="0.25">
      <c r="A49" s="82" t="s">
        <v>59</v>
      </c>
      <c r="B49" s="83"/>
      <c r="C49" s="31">
        <f>(C48*100)/E48</f>
        <v>53.986220472440948</v>
      </c>
      <c r="D49" s="31">
        <f>(D48*100)/E48</f>
        <v>46.013779527559052</v>
      </c>
      <c r="E49" s="30"/>
      <c r="F49" s="29"/>
      <c r="G49" s="31"/>
      <c r="H49" s="31"/>
    </row>
    <row r="50" spans="1:8" ht="19.5" customHeight="1" x14ac:dyDescent="0.25">
      <c r="A50" s="82" t="s">
        <v>61</v>
      </c>
      <c r="B50" s="83"/>
      <c r="C50" s="32">
        <f>E2*2</f>
        <v>2400</v>
      </c>
      <c r="D50" s="33"/>
      <c r="E50" s="30"/>
      <c r="F50" s="13"/>
      <c r="G50" s="34"/>
      <c r="H50" s="34">
        <f>(F48*100)/C50</f>
        <v>84.666666666666671</v>
      </c>
    </row>
    <row r="51" spans="1:8" s="35" customFormat="1" ht="21.75" customHeight="1" x14ac:dyDescent="0.25">
      <c r="A51" s="82" t="s">
        <v>60</v>
      </c>
      <c r="B51" s="83"/>
      <c r="C51" s="29"/>
      <c r="D51" s="29"/>
      <c r="E51" s="29"/>
      <c r="F51" s="13"/>
      <c r="G51" s="13"/>
      <c r="H51" s="34">
        <f>(E48*100)/H48</f>
        <v>11.281994336794181</v>
      </c>
    </row>
    <row r="52" spans="1:8" s="35" customFormat="1" ht="21.75" customHeight="1" x14ac:dyDescent="0.25">
      <c r="A52" s="36" t="s">
        <v>65</v>
      </c>
      <c r="B52" s="37"/>
      <c r="C52" s="32">
        <f>C50</f>
        <v>2400</v>
      </c>
      <c r="D52" s="29"/>
      <c r="E52" s="29"/>
      <c r="F52" s="13"/>
      <c r="G52" s="13"/>
      <c r="H52" s="38">
        <f>(C52*100)/H48</f>
        <v>13.325190161567932</v>
      </c>
    </row>
  </sheetData>
  <mergeCells count="24">
    <mergeCell ref="A2:D2"/>
    <mergeCell ref="G3:G4"/>
    <mergeCell ref="F3:F4"/>
    <mergeCell ref="A50:B50"/>
    <mergeCell ref="A51:B51"/>
    <mergeCell ref="A49:B49"/>
    <mergeCell ref="E3:E4"/>
    <mergeCell ref="A15:A17"/>
    <mergeCell ref="A18:A24"/>
    <mergeCell ref="A25:A39"/>
    <mergeCell ref="A40:A43"/>
    <mergeCell ref="A5:A14"/>
    <mergeCell ref="A48:B48"/>
    <mergeCell ref="A3:A4"/>
    <mergeCell ref="B3:B4"/>
    <mergeCell ref="C3:D3"/>
    <mergeCell ref="A44:A47"/>
    <mergeCell ref="H40:H43"/>
    <mergeCell ref="H44:H47"/>
    <mergeCell ref="H3:H4"/>
    <mergeCell ref="H5:H14"/>
    <mergeCell ref="H15:H17"/>
    <mergeCell ref="H18:H24"/>
    <mergeCell ref="H25:H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AÑO</vt:lpstr>
      <vt:lpstr>2013</vt:lpstr>
      <vt:lpstr>2014</vt:lpstr>
      <vt:lpstr>2015</vt:lpstr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LORENA SANTOS GONZÁLEZ</dc:creator>
  <cp:lastModifiedBy>LEIDY TATIANA GALINDO LEDEZMA</cp:lastModifiedBy>
  <dcterms:created xsi:type="dcterms:W3CDTF">2017-02-07T15:43:26Z</dcterms:created>
  <dcterms:modified xsi:type="dcterms:W3CDTF">2017-12-12T19:08:36Z</dcterms:modified>
</cp:coreProperties>
</file>